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20700" windowHeight="9645" tabRatio="802" firstSheet="1" activeTab="1"/>
  </bookViews>
  <sheets>
    <sheet name="NETTO20 " sheetId="97" state="hidden" r:id="rId1"/>
    <sheet name="BAR BB| Open rates" sheetId="3" r:id="rId2"/>
    <sheet name="NETTO18" sheetId="69" state="hidden" r:id="rId3"/>
    <sheet name="NETTO18 + 25 р" sheetId="80" state="hidden" r:id="rId4"/>
    <sheet name="NETTO20 + 35рМантера " sheetId="98" state="hidden" r:id="rId5"/>
    <sheet name="NETTO15" sheetId="71" state="hidden" r:id="rId6"/>
    <sheet name="Горный Детокс | Mountain detox" sheetId="15" state="hidden" r:id="rId7"/>
    <sheet name="Отдыхай и катай| Rest &amp; Ski " sheetId="22" state="hidden" r:id="rId8"/>
    <sheet name="+25 яркие каникулы" sheetId="29" state="hidden" r:id="rId9"/>
    <sheet name="Яркие каникулы" sheetId="16" state="hidden" r:id="rId10"/>
    <sheet name="Pegas+25 Энергия Гор " sheetId="19" state="hidden" r:id="rId11"/>
    <sheet name="Pegas+25 Горный Детокс " sheetId="20" state="hidden" r:id="rId12"/>
    <sheet name="Pegas+25 Яркие Каникулы " sheetId="21" state="hidden" r:id="rId13"/>
    <sheet name="Pegas+25 отдыхай и катай" sheetId="23" state="hidden" r:id="rId14"/>
    <sheet name="ЗЭГ FIT20" sheetId="30" state="hidden" r:id="rId15"/>
    <sheet name="ЗЭГ FIT15" sheetId="33" state="hidden" r:id="rId16"/>
    <sheet name="ЗЭГ COMISSION" sheetId="31" state="hidden" r:id="rId17"/>
    <sheet name="РБ10 BB| FIT18" sheetId="72" state="hidden" r:id="rId18"/>
    <sheet name="РБ10 BB| FIT18 +25 руб " sheetId="81" state="hidden" r:id="rId19"/>
    <sheet name="РБ10 BB| FIT20 +35р Мантера" sheetId="99" state="hidden" r:id="rId20"/>
    <sheet name="РБ10 BB| FIT15" sheetId="75" state="hidden" r:id="rId21"/>
    <sheet name="НСЛ| FIT18" sheetId="87" state="hidden" r:id="rId22"/>
    <sheet name="НСЛ| FIT18 + 25" sheetId="88" state="hidden" r:id="rId23"/>
    <sheet name="НСЛ| FIT18 + 25 Мант" sheetId="108" state="hidden" r:id="rId24"/>
    <sheet name="НСЛ| FIT20 + 35 Мант " sheetId="109" state="hidden" r:id="rId25"/>
    <sheet name="НСЛ | FIT15" sheetId="89" state="hidden" r:id="rId26"/>
    <sheet name="НСЛ | comiss" sheetId="90" state="hidden" r:id="rId27"/>
    <sheet name="FIT20| AVIA " sheetId="83" state="hidden" r:id="rId28"/>
    <sheet name="FIT20| AVIA+25" sheetId="96" state="hidden" r:id="rId29"/>
    <sheet name="AVIA 12 comiss" sheetId="84" state="hidden" r:id="rId30"/>
    <sheet name="Stay&amp;Get 4=3 | FIT18" sheetId="91" state="hidden" r:id="rId31"/>
    <sheet name="Stay&amp;Get 4=3 | FIT18+25 " sheetId="93" state="hidden" r:id="rId32"/>
    <sheet name="Stay&amp;Get 4=3 | FIT18+25 мант" sheetId="110" state="hidden" r:id="rId33"/>
    <sheet name="Stay&amp;Get 4=3 | FIT20+35 мант " sheetId="111" state="hidden" r:id="rId34"/>
    <sheet name="Stay&amp;Get 4=3 | FIT15" sheetId="94" state="hidden" r:id="rId35"/>
    <sheet name="Stay&amp;Get 4=3COMISS" sheetId="95" r:id="rId36"/>
    <sheet name="Яркие осенние каник FIT20+25" sheetId="86" state="hidden" r:id="rId37"/>
    <sheet name="Яркие осенние каникулы FIT15" sheetId="79" state="hidden" r:id="rId38"/>
    <sheet name="Яркие осенние каникулы COMIS" sheetId="77" state="hidden" r:id="rId39"/>
    <sheet name="Отдыхай и Катай FIT18" sheetId="73" state="hidden" r:id="rId40"/>
    <sheet name="Отдыхай и Катай FIT18 +25" sheetId="85" state="hidden" r:id="rId41"/>
    <sheet name="Отдыхай и Катай FIT18+25Мантера" sheetId="101" state="hidden" r:id="rId42"/>
    <sheet name="Отдыхай и Катай FIT20 +25" sheetId="100" state="hidden" r:id="rId43"/>
    <sheet name="Отдыхай и Катай FIT20+35Мантера" sheetId="102" state="hidden" r:id="rId44"/>
    <sheet name="Отдыхай и Катай FIT15" sheetId="76" state="hidden" r:id="rId45"/>
    <sheet name="Отдыхай и Катай COMISS" sheetId="67" r:id="rId46"/>
    <sheet name="Каникулы в горах FIT18" sheetId="78" state="hidden" r:id="rId47"/>
    <sheet name="Каникулы в горах FIT18+25" sheetId="103" state="hidden" r:id="rId48"/>
    <sheet name="Каникулы в горах FIT18+25 Мнтр" sheetId="104" state="hidden" r:id="rId49"/>
    <sheet name="Каникулы в горах FIT20+35 Мнтр" sheetId="105" state="hidden" r:id="rId50"/>
    <sheet name="Каникулы в горах FIT15" sheetId="106" state="hidden" r:id="rId51"/>
    <sheet name="Каникулы в горах COMISS" sheetId="107" r:id="rId52"/>
    <sheet name="Без завтрака Room only" sheetId="24" state="hidden" r:id="rId53"/>
    <sheet name="Room only NETTO 20%" sheetId="25" state="hidden" r:id="rId54"/>
  </sheets>
  <calcPr calcId="162913"/>
</workbook>
</file>

<file path=xl/calcChain.xml><?xml version="1.0" encoding="utf-8"?>
<calcChain xmlns="http://schemas.openxmlformats.org/spreadsheetml/2006/main">
  <c r="C3" i="107" l="1"/>
  <c r="D3" i="107"/>
  <c r="E3" i="107"/>
  <c r="F3" i="107"/>
  <c r="G3" i="107"/>
  <c r="H3" i="107"/>
  <c r="I3" i="107"/>
  <c r="J3" i="107"/>
  <c r="K3" i="107"/>
  <c r="L3" i="107"/>
  <c r="M3" i="107"/>
  <c r="N3" i="107"/>
  <c r="O3" i="107"/>
  <c r="C4" i="107"/>
  <c r="D4" i="107"/>
  <c r="E4" i="107"/>
  <c r="F4" i="107"/>
  <c r="G4" i="107"/>
  <c r="H4" i="107"/>
  <c r="I4" i="107"/>
  <c r="J4" i="107"/>
  <c r="K4" i="107"/>
  <c r="L4" i="107"/>
  <c r="M4" i="107"/>
  <c r="N4" i="107"/>
  <c r="O4" i="107"/>
  <c r="C6" i="107"/>
  <c r="D6" i="107"/>
  <c r="E6" i="107"/>
  <c r="F6" i="107"/>
  <c r="G6" i="107"/>
  <c r="H6" i="107"/>
  <c r="I6" i="107"/>
  <c r="J6" i="107"/>
  <c r="K6" i="107"/>
  <c r="L6" i="107"/>
  <c r="M6" i="107"/>
  <c r="N6" i="107"/>
  <c r="O6" i="107"/>
  <c r="C3" i="106"/>
  <c r="D3" i="106"/>
  <c r="E3" i="106"/>
  <c r="F3" i="106"/>
  <c r="G3" i="106"/>
  <c r="H3" i="106"/>
  <c r="I3" i="106"/>
  <c r="J3" i="106"/>
  <c r="K3" i="106"/>
  <c r="L3" i="106"/>
  <c r="M3" i="106"/>
  <c r="N3" i="106"/>
  <c r="O3" i="106"/>
  <c r="C4" i="106"/>
  <c r="D4" i="106"/>
  <c r="E4" i="106"/>
  <c r="F4" i="106"/>
  <c r="G4" i="106"/>
  <c r="H4" i="106"/>
  <c r="I4" i="106"/>
  <c r="J4" i="106"/>
  <c r="K4" i="106"/>
  <c r="L4" i="106"/>
  <c r="M4" i="106"/>
  <c r="N4" i="106"/>
  <c r="O4" i="106"/>
  <c r="C6" i="106"/>
  <c r="D6" i="106"/>
  <c r="E6" i="106"/>
  <c r="F6" i="106"/>
  <c r="G6" i="106"/>
  <c r="H6" i="106"/>
  <c r="I6" i="106"/>
  <c r="J6" i="106"/>
  <c r="K6" i="106"/>
  <c r="L6" i="106"/>
  <c r="M6" i="106"/>
  <c r="N6" i="106"/>
  <c r="O6" i="106"/>
  <c r="C3" i="105"/>
  <c r="D3" i="105"/>
  <c r="E3" i="105"/>
  <c r="F3" i="105"/>
  <c r="G3" i="105"/>
  <c r="H3" i="105"/>
  <c r="I3" i="105"/>
  <c r="J3" i="105"/>
  <c r="K3" i="105"/>
  <c r="L3" i="105"/>
  <c r="M3" i="105"/>
  <c r="N3" i="105"/>
  <c r="O3" i="105"/>
  <c r="C4" i="105"/>
  <c r="D4" i="105"/>
  <c r="E4" i="105"/>
  <c r="F4" i="105"/>
  <c r="G4" i="105"/>
  <c r="H4" i="105"/>
  <c r="I4" i="105"/>
  <c r="J4" i="105"/>
  <c r="K4" i="105"/>
  <c r="L4" i="105"/>
  <c r="M4" i="105"/>
  <c r="N4" i="105"/>
  <c r="O4" i="105"/>
  <c r="C6" i="105"/>
  <c r="D6" i="105"/>
  <c r="E6" i="105"/>
  <c r="F6" i="105"/>
  <c r="G6" i="105"/>
  <c r="H6" i="105"/>
  <c r="I6" i="105"/>
  <c r="J6" i="105"/>
  <c r="K6" i="105"/>
  <c r="L6" i="105"/>
  <c r="M6" i="105"/>
  <c r="N6" i="105"/>
  <c r="O6" i="105"/>
  <c r="C3" i="104"/>
  <c r="D3" i="104"/>
  <c r="E3" i="104"/>
  <c r="F3" i="104"/>
  <c r="G3" i="104"/>
  <c r="H3" i="104"/>
  <c r="I3" i="104"/>
  <c r="J3" i="104"/>
  <c r="K3" i="104"/>
  <c r="L3" i="104"/>
  <c r="M3" i="104"/>
  <c r="N3" i="104"/>
  <c r="O3" i="104"/>
  <c r="C4" i="104"/>
  <c r="D4" i="104"/>
  <c r="E4" i="104"/>
  <c r="F4" i="104"/>
  <c r="G4" i="104"/>
  <c r="H4" i="104"/>
  <c r="I4" i="104"/>
  <c r="J4" i="104"/>
  <c r="K4" i="104"/>
  <c r="L4" i="104"/>
  <c r="M4" i="104"/>
  <c r="N4" i="104"/>
  <c r="O4" i="104"/>
  <c r="C6" i="104"/>
  <c r="D6" i="104"/>
  <c r="E6" i="104"/>
  <c r="F6" i="104"/>
  <c r="G6" i="104"/>
  <c r="H6" i="104"/>
  <c r="I6" i="104"/>
  <c r="J6" i="104"/>
  <c r="K6" i="104"/>
  <c r="L6" i="104"/>
  <c r="M6" i="104"/>
  <c r="N6" i="104"/>
  <c r="O6" i="104"/>
  <c r="C3" i="103"/>
  <c r="D3" i="103"/>
  <c r="E3" i="103"/>
  <c r="F3" i="103"/>
  <c r="G3" i="103"/>
  <c r="H3" i="103"/>
  <c r="I3" i="103"/>
  <c r="J3" i="103"/>
  <c r="K3" i="103"/>
  <c r="L3" i="103"/>
  <c r="M3" i="103"/>
  <c r="N3" i="103"/>
  <c r="O3" i="103"/>
  <c r="C4" i="103"/>
  <c r="D4" i="103"/>
  <c r="E4" i="103"/>
  <c r="F4" i="103"/>
  <c r="G4" i="103"/>
  <c r="H4" i="103"/>
  <c r="I4" i="103"/>
  <c r="J4" i="103"/>
  <c r="K4" i="103"/>
  <c r="L4" i="103"/>
  <c r="M4" i="103"/>
  <c r="N4" i="103"/>
  <c r="O4" i="103"/>
  <c r="C6" i="103"/>
  <c r="D6" i="103"/>
  <c r="E6" i="103"/>
  <c r="F6" i="103"/>
  <c r="G6" i="103"/>
  <c r="H6" i="103"/>
  <c r="I6" i="103"/>
  <c r="J6" i="103"/>
  <c r="K6" i="103"/>
  <c r="L6" i="103"/>
  <c r="M6" i="103"/>
  <c r="N6" i="103"/>
  <c r="O6" i="103"/>
  <c r="C3" i="78"/>
  <c r="D3" i="78"/>
  <c r="E3" i="78"/>
  <c r="F3" i="78"/>
  <c r="G3" i="78"/>
  <c r="H3" i="78"/>
  <c r="I3" i="78"/>
  <c r="J3" i="78"/>
  <c r="K3" i="78"/>
  <c r="L3" i="78"/>
  <c r="M3" i="78"/>
  <c r="N3" i="78"/>
  <c r="O3" i="78"/>
  <c r="C4" i="78"/>
  <c r="D4" i="78"/>
  <c r="E4" i="78"/>
  <c r="F4" i="78"/>
  <c r="G4" i="78"/>
  <c r="H4" i="78"/>
  <c r="I4" i="78"/>
  <c r="J4" i="78"/>
  <c r="K4" i="78"/>
  <c r="L4" i="78"/>
  <c r="M4" i="78"/>
  <c r="N4" i="78"/>
  <c r="O4" i="78"/>
  <c r="C6" i="78"/>
  <c r="D6" i="78"/>
  <c r="E6" i="78"/>
  <c r="F6" i="78"/>
  <c r="G6" i="78"/>
  <c r="H6" i="78"/>
  <c r="I6" i="78"/>
  <c r="J6" i="78"/>
  <c r="K6" i="78"/>
  <c r="L6" i="78"/>
  <c r="M6" i="78"/>
  <c r="N6" i="78"/>
  <c r="O6" i="78"/>
  <c r="F12" i="78"/>
  <c r="C7" i="95"/>
  <c r="D7" i="95"/>
  <c r="E7" i="95"/>
  <c r="B7" i="95"/>
  <c r="C7" i="94"/>
  <c r="D7" i="94"/>
  <c r="E7" i="94"/>
  <c r="B7" i="94"/>
  <c r="E5" i="111"/>
  <c r="E5" i="94" s="1"/>
  <c r="E5" i="95" s="1"/>
  <c r="C7" i="111"/>
  <c r="D7" i="111"/>
  <c r="E7" i="111"/>
  <c r="B7" i="111"/>
  <c r="C5" i="110"/>
  <c r="C5" i="111" s="1"/>
  <c r="C5" i="94" s="1"/>
  <c r="C5" i="95" s="1"/>
  <c r="C7" i="110"/>
  <c r="D7" i="110"/>
  <c r="E7" i="110"/>
  <c r="B7" i="110"/>
  <c r="C7" i="93"/>
  <c r="D7" i="93"/>
  <c r="E7" i="93"/>
  <c r="B7" i="93"/>
  <c r="E4" i="93"/>
  <c r="E4" i="110" s="1"/>
  <c r="E4" i="111" s="1"/>
  <c r="E4" i="94" s="1"/>
  <c r="E4" i="95" s="1"/>
  <c r="C5" i="93"/>
  <c r="C7" i="91"/>
  <c r="D7" i="91"/>
  <c r="E7" i="91"/>
  <c r="B7" i="91"/>
  <c r="C4" i="91"/>
  <c r="C4" i="93" s="1"/>
  <c r="C4" i="110" s="1"/>
  <c r="C4" i="111" s="1"/>
  <c r="C4" i="94" s="1"/>
  <c r="C4" i="95" s="1"/>
  <c r="D4" i="91"/>
  <c r="D4" i="93" s="1"/>
  <c r="D4" i="110" s="1"/>
  <c r="D4" i="111" s="1"/>
  <c r="D4" i="94" s="1"/>
  <c r="D4" i="95" s="1"/>
  <c r="E4" i="91"/>
  <c r="C5" i="91"/>
  <c r="D5" i="91"/>
  <c r="D5" i="93" s="1"/>
  <c r="D5" i="110" s="1"/>
  <c r="D5" i="111" s="1"/>
  <c r="D5" i="94" s="1"/>
  <c r="D5" i="95" s="1"/>
  <c r="E5" i="91"/>
  <c r="E5" i="93" s="1"/>
  <c r="E5" i="110" s="1"/>
  <c r="B5" i="91"/>
  <c r="B4" i="91"/>
  <c r="C3" i="75"/>
  <c r="D3" i="75"/>
  <c r="E3" i="75"/>
  <c r="F3" i="75"/>
  <c r="G3" i="75"/>
  <c r="C4" i="75"/>
  <c r="D4" i="75"/>
  <c r="E4" i="75"/>
  <c r="F4" i="75"/>
  <c r="G4" i="75"/>
  <c r="C6" i="75"/>
  <c r="D6" i="75"/>
  <c r="E6" i="75"/>
  <c r="F6" i="75"/>
  <c r="G6" i="75"/>
  <c r="F12" i="75"/>
  <c r="F17" i="75"/>
  <c r="C3" i="99"/>
  <c r="D3" i="99"/>
  <c r="E3" i="99"/>
  <c r="F3" i="99"/>
  <c r="G3" i="99"/>
  <c r="C4" i="99"/>
  <c r="D4" i="99"/>
  <c r="E4" i="99"/>
  <c r="F4" i="99"/>
  <c r="G4" i="99"/>
  <c r="C6" i="99"/>
  <c r="D6" i="99"/>
  <c r="E6" i="99"/>
  <c r="F6" i="99"/>
  <c r="G6" i="99"/>
  <c r="F17" i="99"/>
  <c r="C3" i="81"/>
  <c r="D3" i="81"/>
  <c r="E3" i="81"/>
  <c r="F3" i="81"/>
  <c r="G3" i="81"/>
  <c r="H3" i="81"/>
  <c r="I3" i="81"/>
  <c r="C4" i="81"/>
  <c r="D4" i="81"/>
  <c r="E4" i="81"/>
  <c r="F4" i="81"/>
  <c r="G4" i="81"/>
  <c r="H4" i="81"/>
  <c r="I4" i="81"/>
  <c r="C6" i="81"/>
  <c r="D6" i="81"/>
  <c r="E6" i="81"/>
  <c r="F6" i="81"/>
  <c r="G6" i="81"/>
  <c r="H6" i="81"/>
  <c r="I6" i="81"/>
  <c r="F7" i="81"/>
  <c r="F19" i="81"/>
  <c r="C3" i="72"/>
  <c r="D3" i="72"/>
  <c r="E3" i="72"/>
  <c r="F3" i="72"/>
  <c r="G3" i="72"/>
  <c r="C4" i="72"/>
  <c r="D4" i="72"/>
  <c r="E4" i="72"/>
  <c r="F4" i="72"/>
  <c r="G4" i="72"/>
  <c r="C6" i="72"/>
  <c r="D6" i="72"/>
  <c r="E6" i="72"/>
  <c r="F6" i="72"/>
  <c r="G6" i="72"/>
  <c r="F17" i="72"/>
  <c r="C3" i="71"/>
  <c r="D3" i="71"/>
  <c r="E3" i="71"/>
  <c r="F3" i="71"/>
  <c r="G3" i="71"/>
  <c r="C4" i="71"/>
  <c r="D4" i="71"/>
  <c r="E4" i="71"/>
  <c r="F4" i="71"/>
  <c r="G4" i="71"/>
  <c r="C6" i="71"/>
  <c r="D6" i="71"/>
  <c r="E6" i="71"/>
  <c r="F6" i="71"/>
  <c r="G6" i="71"/>
  <c r="F17" i="71"/>
  <c r="C3" i="98"/>
  <c r="D3" i="98"/>
  <c r="E3" i="98"/>
  <c r="F3" i="98"/>
  <c r="G3" i="98"/>
  <c r="C4" i="98"/>
  <c r="D4" i="98"/>
  <c r="E4" i="98"/>
  <c r="F4" i="98"/>
  <c r="G4" i="98"/>
  <c r="C6" i="98"/>
  <c r="D6" i="98"/>
  <c r="E6" i="98"/>
  <c r="F6" i="98"/>
  <c r="G6" i="98"/>
  <c r="F12" i="98"/>
  <c r="F17" i="98"/>
  <c r="C3" i="80"/>
  <c r="D3" i="80"/>
  <c r="E3" i="80"/>
  <c r="F3" i="80"/>
  <c r="G3" i="80"/>
  <c r="H3" i="80"/>
  <c r="C4" i="80"/>
  <c r="D4" i="80"/>
  <c r="E4" i="80"/>
  <c r="F4" i="80"/>
  <c r="G4" i="80"/>
  <c r="H4" i="80"/>
  <c r="C6" i="80"/>
  <c r="D6" i="80"/>
  <c r="E6" i="80"/>
  <c r="F6" i="80"/>
  <c r="G6" i="80"/>
  <c r="H6" i="80"/>
  <c r="F7" i="80"/>
  <c r="F17" i="80"/>
  <c r="F21" i="80"/>
  <c r="C3" i="69"/>
  <c r="D3" i="69"/>
  <c r="E3" i="69"/>
  <c r="F3" i="69"/>
  <c r="G3" i="69"/>
  <c r="C4" i="69"/>
  <c r="D4" i="69"/>
  <c r="E4" i="69"/>
  <c r="F4" i="69"/>
  <c r="G4" i="69"/>
  <c r="C6" i="69"/>
  <c r="D6" i="69"/>
  <c r="E6" i="69"/>
  <c r="F6" i="69"/>
  <c r="G6" i="69"/>
  <c r="F17" i="69"/>
  <c r="F21" i="3"/>
  <c r="F21" i="81" s="1"/>
  <c r="F19" i="3"/>
  <c r="F19" i="80" s="1"/>
  <c r="F17" i="3"/>
  <c r="F17" i="81" s="1"/>
  <c r="F15" i="3"/>
  <c r="F15" i="75" s="1"/>
  <c r="F12" i="3"/>
  <c r="B13" i="91" s="1"/>
  <c r="F9" i="3"/>
  <c r="F7" i="3"/>
  <c r="B8" i="111" s="1"/>
  <c r="F10" i="3" l="1"/>
  <c r="B10" i="94"/>
  <c r="B10" i="110"/>
  <c r="B10" i="93"/>
  <c r="B10" i="95"/>
  <c r="B10" i="91"/>
  <c r="F9" i="75"/>
  <c r="F9" i="99"/>
  <c r="F9" i="81"/>
  <c r="F9" i="72"/>
  <c r="F9" i="71"/>
  <c r="F9" i="98"/>
  <c r="F9" i="80"/>
  <c r="F9" i="69"/>
  <c r="F19" i="69"/>
  <c r="F12" i="71"/>
  <c r="F19" i="72"/>
  <c r="F12" i="81"/>
  <c r="F12" i="99"/>
  <c r="F13" i="3"/>
  <c r="F12" i="107"/>
  <c r="F12" i="106"/>
  <c r="F12" i="105"/>
  <c r="F12" i="104"/>
  <c r="F12" i="103"/>
  <c r="B13" i="95"/>
  <c r="B13" i="111"/>
  <c r="B13" i="110"/>
  <c r="F12" i="80"/>
  <c r="B13" i="94"/>
  <c r="B13" i="93"/>
  <c r="F21" i="75"/>
  <c r="F21" i="99"/>
  <c r="F21" i="72"/>
  <c r="F21" i="71"/>
  <c r="F21" i="98"/>
  <c r="F21" i="69"/>
  <c r="F19" i="98"/>
  <c r="F19" i="75"/>
  <c r="B10" i="111"/>
  <c r="F12" i="69"/>
  <c r="F19" i="71"/>
  <c r="F12" i="72"/>
  <c r="F19" i="99"/>
  <c r="F9" i="78"/>
  <c r="F9" i="103"/>
  <c r="F9" i="104"/>
  <c r="F9" i="105"/>
  <c r="F9" i="106"/>
  <c r="F9" i="107"/>
  <c r="F15" i="69"/>
  <c r="F15" i="80"/>
  <c r="F15" i="98"/>
  <c r="F15" i="71"/>
  <c r="F15" i="72"/>
  <c r="F15" i="81"/>
  <c r="F15" i="99"/>
  <c r="F7" i="107"/>
  <c r="F7" i="106"/>
  <c r="F7" i="105"/>
  <c r="F7" i="104"/>
  <c r="F7" i="103"/>
  <c r="F7" i="78"/>
  <c r="B8" i="94"/>
  <c r="B8" i="110"/>
  <c r="B8" i="93"/>
  <c r="F7" i="69"/>
  <c r="F7" i="98"/>
  <c r="F7" i="71"/>
  <c r="F7" i="72"/>
  <c r="F7" i="99"/>
  <c r="F7" i="75"/>
  <c r="B8" i="91"/>
  <c r="B8" i="95"/>
  <c r="B3" i="107"/>
  <c r="B4" i="107"/>
  <c r="B6" i="107"/>
  <c r="B3" i="106"/>
  <c r="B4" i="106"/>
  <c r="B6" i="106"/>
  <c r="B3" i="105"/>
  <c r="B4" i="105"/>
  <c r="B6" i="105"/>
  <c r="B3" i="104"/>
  <c r="B4" i="104"/>
  <c r="B6" i="104"/>
  <c r="B3" i="103"/>
  <c r="B4" i="103"/>
  <c r="B6" i="103"/>
  <c r="B3" i="78"/>
  <c r="B4" i="78"/>
  <c r="B6" i="78"/>
  <c r="B3" i="75"/>
  <c r="H3" i="75"/>
  <c r="I3" i="75"/>
  <c r="J3" i="75"/>
  <c r="K3" i="75"/>
  <c r="L3" i="75"/>
  <c r="M3" i="75"/>
  <c r="N3" i="75"/>
  <c r="O3" i="75"/>
  <c r="P3" i="75"/>
  <c r="Q3" i="75"/>
  <c r="R3" i="75"/>
  <c r="S3" i="75"/>
  <c r="T3" i="75"/>
  <c r="U3" i="75"/>
  <c r="V3" i="75"/>
  <c r="W3" i="75"/>
  <c r="X3" i="75"/>
  <c r="Y3" i="75"/>
  <c r="Z3" i="75"/>
  <c r="AA3" i="75"/>
  <c r="AB3" i="75"/>
  <c r="AC3" i="75"/>
  <c r="AD3" i="75"/>
  <c r="AE3" i="75"/>
  <c r="AF3" i="75"/>
  <c r="AG3" i="75"/>
  <c r="AH3" i="75"/>
  <c r="AI3" i="75"/>
  <c r="AJ3" i="75"/>
  <c r="AK3" i="75"/>
  <c r="AL3" i="75"/>
  <c r="AM3" i="75"/>
  <c r="AN3" i="75"/>
  <c r="AO3" i="75"/>
  <c r="AP3" i="75"/>
  <c r="AQ3" i="75"/>
  <c r="AR3" i="75"/>
  <c r="AS3" i="75"/>
  <c r="AT3" i="75"/>
  <c r="AU3" i="75"/>
  <c r="AV3" i="75"/>
  <c r="AW3" i="75"/>
  <c r="AX3" i="75"/>
  <c r="AY3" i="75"/>
  <c r="AZ3" i="75"/>
  <c r="BA3" i="75"/>
  <c r="B4" i="75"/>
  <c r="H4" i="75"/>
  <c r="I4" i="75"/>
  <c r="J4" i="75"/>
  <c r="K4" i="75"/>
  <c r="L4" i="75"/>
  <c r="M4" i="75"/>
  <c r="N4" i="75"/>
  <c r="O4" i="75"/>
  <c r="P4" i="75"/>
  <c r="Q4" i="75"/>
  <c r="R4" i="75"/>
  <c r="S4" i="75"/>
  <c r="T4" i="75"/>
  <c r="U4" i="75"/>
  <c r="V4" i="75"/>
  <c r="W4" i="75"/>
  <c r="X4" i="75"/>
  <c r="Y4" i="75"/>
  <c r="Z4" i="75"/>
  <c r="AA4" i="75"/>
  <c r="AB4" i="75"/>
  <c r="AC4" i="75"/>
  <c r="AD4" i="75"/>
  <c r="AE4" i="75"/>
  <c r="AF4" i="75"/>
  <c r="AG4" i="75"/>
  <c r="AH4" i="75"/>
  <c r="AI4" i="75"/>
  <c r="AJ4" i="75"/>
  <c r="AK4" i="75"/>
  <c r="AL4" i="75"/>
  <c r="AM4" i="75"/>
  <c r="AN4" i="75"/>
  <c r="AO4" i="75"/>
  <c r="AP4" i="75"/>
  <c r="AQ4" i="75"/>
  <c r="AR4" i="75"/>
  <c r="AS4" i="75"/>
  <c r="AT4" i="75"/>
  <c r="AU4" i="75"/>
  <c r="AV4" i="75"/>
  <c r="AW4" i="75"/>
  <c r="AX4" i="75"/>
  <c r="AY4" i="75"/>
  <c r="AZ4" i="75"/>
  <c r="BA4" i="75"/>
  <c r="B6" i="75"/>
  <c r="H6" i="75"/>
  <c r="I6" i="75"/>
  <c r="J6" i="75"/>
  <c r="K6" i="75"/>
  <c r="L6" i="75"/>
  <c r="M6" i="75"/>
  <c r="N6" i="75"/>
  <c r="O6" i="75"/>
  <c r="P6" i="75"/>
  <c r="Q6" i="75"/>
  <c r="R6" i="75"/>
  <c r="S6" i="75"/>
  <c r="T6" i="75"/>
  <c r="U6" i="75"/>
  <c r="V6" i="75"/>
  <c r="W6" i="75"/>
  <c r="X6" i="75"/>
  <c r="Y6" i="75"/>
  <c r="Z6" i="75"/>
  <c r="AA6" i="75"/>
  <c r="AB6" i="75"/>
  <c r="AC6" i="75"/>
  <c r="AD6" i="75"/>
  <c r="AE6" i="75"/>
  <c r="AF6" i="75"/>
  <c r="AG6" i="75"/>
  <c r="AH6" i="75"/>
  <c r="AI6" i="75"/>
  <c r="AJ6" i="75"/>
  <c r="AK6" i="75"/>
  <c r="AL6" i="75"/>
  <c r="AM6" i="75"/>
  <c r="AN6" i="75"/>
  <c r="AO6" i="75"/>
  <c r="AP6" i="75"/>
  <c r="AQ6" i="75"/>
  <c r="AR6" i="75"/>
  <c r="AS6" i="75"/>
  <c r="AT6" i="75"/>
  <c r="AU6" i="75"/>
  <c r="AV6" i="75"/>
  <c r="AW6" i="75"/>
  <c r="AX6" i="75"/>
  <c r="AY6" i="75"/>
  <c r="AZ6" i="75"/>
  <c r="BA6" i="75"/>
  <c r="B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3" i="81"/>
  <c r="J3" i="81"/>
  <c r="K3" i="81"/>
  <c r="L3" i="81"/>
  <c r="M3" i="81"/>
  <c r="N3" i="81"/>
  <c r="O3" i="81"/>
  <c r="P3" i="81"/>
  <c r="Q3" i="81"/>
  <c r="R3" i="81"/>
  <c r="S3" i="81"/>
  <c r="T3" i="81"/>
  <c r="U3" i="81"/>
  <c r="V3" i="81"/>
  <c r="W3" i="81"/>
  <c r="X3" i="81"/>
  <c r="Y3" i="81"/>
  <c r="Z3" i="81"/>
  <c r="AA3" i="81"/>
  <c r="AB3" i="81"/>
  <c r="AC3" i="81"/>
  <c r="AD3" i="81"/>
  <c r="AE3" i="81"/>
  <c r="AF3" i="81"/>
  <c r="AG3" i="81"/>
  <c r="AH3" i="81"/>
  <c r="AI3" i="81"/>
  <c r="AJ3" i="81"/>
  <c r="AK3" i="81"/>
  <c r="AL3" i="81"/>
  <c r="AM3" i="81"/>
  <c r="AN3" i="81"/>
  <c r="AO3" i="81"/>
  <c r="AP3" i="81"/>
  <c r="AQ3" i="81"/>
  <c r="AR3" i="81"/>
  <c r="AS3" i="81"/>
  <c r="AT3" i="81"/>
  <c r="AU3" i="81"/>
  <c r="AV3" i="81"/>
  <c r="AW3" i="81"/>
  <c r="AX3" i="81"/>
  <c r="AY3" i="81"/>
  <c r="AZ3" i="81"/>
  <c r="BA3" i="81"/>
  <c r="B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AZ4" i="81"/>
  <c r="BA4" i="81"/>
  <c r="B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AX6" i="81"/>
  <c r="AY6" i="81"/>
  <c r="AZ6" i="81"/>
  <c r="BA6" i="81"/>
  <c r="B3" i="72"/>
  <c r="H3" i="72"/>
  <c r="I3" i="72"/>
  <c r="J3" i="72"/>
  <c r="K3" i="72"/>
  <c r="L3" i="72"/>
  <c r="M3" i="72"/>
  <c r="N3" i="72"/>
  <c r="O3" i="72"/>
  <c r="P3" i="72"/>
  <c r="Q3" i="72"/>
  <c r="R3" i="72"/>
  <c r="S3" i="72"/>
  <c r="T3" i="72"/>
  <c r="U3" i="72"/>
  <c r="V3" i="72"/>
  <c r="W3" i="72"/>
  <c r="X3" i="72"/>
  <c r="Y3" i="72"/>
  <c r="Z3" i="72"/>
  <c r="AA3" i="72"/>
  <c r="AB3" i="72"/>
  <c r="AC3" i="72"/>
  <c r="AD3" i="72"/>
  <c r="AE3" i="72"/>
  <c r="AF3" i="72"/>
  <c r="AG3" i="72"/>
  <c r="AH3" i="72"/>
  <c r="AI3" i="72"/>
  <c r="AJ3" i="72"/>
  <c r="AK3" i="72"/>
  <c r="AL3" i="72"/>
  <c r="AM3" i="72"/>
  <c r="AN3" i="72"/>
  <c r="AO3" i="72"/>
  <c r="AP3" i="72"/>
  <c r="AQ3" i="72"/>
  <c r="AR3" i="72"/>
  <c r="AS3" i="72"/>
  <c r="AT3" i="72"/>
  <c r="AU3" i="72"/>
  <c r="AV3" i="72"/>
  <c r="AW3" i="72"/>
  <c r="AX3" i="72"/>
  <c r="AY3" i="72"/>
  <c r="AZ3" i="72"/>
  <c r="BA3" i="72"/>
  <c r="B4" i="72"/>
  <c r="H4" i="72"/>
  <c r="I4" i="72"/>
  <c r="J4" i="72"/>
  <c r="K4" i="72"/>
  <c r="L4" i="72"/>
  <c r="M4" i="72"/>
  <c r="N4" i="72"/>
  <c r="O4" i="72"/>
  <c r="P4" i="72"/>
  <c r="Q4" i="72"/>
  <c r="R4" i="72"/>
  <c r="S4" i="72"/>
  <c r="T4" i="72"/>
  <c r="U4" i="72"/>
  <c r="V4" i="72"/>
  <c r="W4" i="72"/>
  <c r="X4" i="72"/>
  <c r="Y4" i="72"/>
  <c r="Z4" i="72"/>
  <c r="AA4" i="72"/>
  <c r="AB4" i="72"/>
  <c r="AC4" i="72"/>
  <c r="AD4" i="72"/>
  <c r="AE4" i="72"/>
  <c r="AF4" i="72"/>
  <c r="AG4" i="72"/>
  <c r="AH4" i="72"/>
  <c r="AI4" i="72"/>
  <c r="AJ4" i="72"/>
  <c r="AK4" i="72"/>
  <c r="AL4" i="72"/>
  <c r="AM4" i="72"/>
  <c r="AN4" i="72"/>
  <c r="AO4" i="72"/>
  <c r="AP4" i="72"/>
  <c r="AQ4" i="72"/>
  <c r="AR4" i="72"/>
  <c r="AS4" i="72"/>
  <c r="AT4" i="72"/>
  <c r="AU4" i="72"/>
  <c r="AV4" i="72"/>
  <c r="AW4" i="72"/>
  <c r="AX4" i="72"/>
  <c r="AY4" i="72"/>
  <c r="AZ4" i="72"/>
  <c r="BA4" i="72"/>
  <c r="B6" i="72"/>
  <c r="H6" i="72"/>
  <c r="I6" i="72"/>
  <c r="J6" i="72"/>
  <c r="K6" i="72"/>
  <c r="L6" i="72"/>
  <c r="M6" i="72"/>
  <c r="N6" i="72"/>
  <c r="O6" i="72"/>
  <c r="P6" i="72"/>
  <c r="Q6" i="72"/>
  <c r="R6" i="72"/>
  <c r="S6" i="72"/>
  <c r="T6" i="72"/>
  <c r="U6" i="72"/>
  <c r="V6" i="72"/>
  <c r="W6" i="72"/>
  <c r="X6" i="72"/>
  <c r="Y6" i="72"/>
  <c r="Z6" i="72"/>
  <c r="AA6" i="72"/>
  <c r="AB6" i="72"/>
  <c r="AC6" i="72"/>
  <c r="AD6" i="72"/>
  <c r="AE6" i="72"/>
  <c r="AF6" i="72"/>
  <c r="AG6" i="72"/>
  <c r="AH6" i="72"/>
  <c r="AI6" i="72"/>
  <c r="AJ6" i="72"/>
  <c r="AK6" i="72"/>
  <c r="AL6" i="72"/>
  <c r="AM6" i="72"/>
  <c r="AN6" i="72"/>
  <c r="AO6" i="72"/>
  <c r="AP6" i="72"/>
  <c r="AQ6" i="72"/>
  <c r="AR6" i="72"/>
  <c r="AS6" i="72"/>
  <c r="AT6" i="72"/>
  <c r="AU6" i="72"/>
  <c r="AV6" i="72"/>
  <c r="AW6" i="72"/>
  <c r="AX6" i="72"/>
  <c r="AY6" i="72"/>
  <c r="AZ6" i="72"/>
  <c r="BA6" i="72"/>
  <c r="BA3" i="71"/>
  <c r="BA4" i="71"/>
  <c r="BA6" i="71"/>
  <c r="B3" i="71"/>
  <c r="H3" i="71"/>
  <c r="I3" i="71"/>
  <c r="J3" i="71"/>
  <c r="K3" i="71"/>
  <c r="L3" i="71"/>
  <c r="M3" i="71"/>
  <c r="N3" i="71"/>
  <c r="O3" i="71"/>
  <c r="P3" i="71"/>
  <c r="Q3" i="71"/>
  <c r="R3" i="71"/>
  <c r="S3" i="71"/>
  <c r="T3" i="71"/>
  <c r="U3" i="71"/>
  <c r="V3" i="71"/>
  <c r="W3" i="71"/>
  <c r="X3" i="71"/>
  <c r="Y3" i="71"/>
  <c r="Z3" i="71"/>
  <c r="AA3" i="71"/>
  <c r="AB3" i="71"/>
  <c r="AC3" i="71"/>
  <c r="AD3" i="71"/>
  <c r="AE3" i="71"/>
  <c r="AF3" i="71"/>
  <c r="AG3" i="71"/>
  <c r="AH3" i="71"/>
  <c r="AI3" i="71"/>
  <c r="AJ3" i="71"/>
  <c r="AK3" i="71"/>
  <c r="AL3" i="71"/>
  <c r="AM3" i="71"/>
  <c r="AN3" i="71"/>
  <c r="AO3" i="71"/>
  <c r="AP3" i="71"/>
  <c r="AQ3" i="71"/>
  <c r="AR3" i="71"/>
  <c r="AS3" i="71"/>
  <c r="AT3" i="71"/>
  <c r="AU3" i="71"/>
  <c r="AV3" i="71"/>
  <c r="AW3" i="71"/>
  <c r="AX3" i="71"/>
  <c r="AY3" i="71"/>
  <c r="AZ3" i="71"/>
  <c r="B4" i="71"/>
  <c r="H4" i="71"/>
  <c r="I4" i="71"/>
  <c r="J4" i="71"/>
  <c r="K4" i="71"/>
  <c r="L4" i="71"/>
  <c r="M4" i="71"/>
  <c r="N4" i="71"/>
  <c r="O4" i="71"/>
  <c r="P4" i="71"/>
  <c r="Q4" i="71"/>
  <c r="R4" i="71"/>
  <c r="S4" i="71"/>
  <c r="T4" i="71"/>
  <c r="U4" i="71"/>
  <c r="V4" i="71"/>
  <c r="W4" i="71"/>
  <c r="X4" i="71"/>
  <c r="Y4" i="71"/>
  <c r="Z4" i="71"/>
  <c r="AA4" i="71"/>
  <c r="AB4" i="71"/>
  <c r="AC4" i="71"/>
  <c r="AD4" i="71"/>
  <c r="AE4" i="71"/>
  <c r="AF4" i="71"/>
  <c r="AG4" i="71"/>
  <c r="AH4" i="71"/>
  <c r="AI4" i="71"/>
  <c r="AJ4" i="71"/>
  <c r="AK4" i="71"/>
  <c r="AL4" i="71"/>
  <c r="AM4" i="71"/>
  <c r="AN4" i="71"/>
  <c r="AO4" i="71"/>
  <c r="AP4" i="71"/>
  <c r="AQ4" i="71"/>
  <c r="AR4" i="71"/>
  <c r="AS4" i="71"/>
  <c r="AT4" i="71"/>
  <c r="AU4" i="71"/>
  <c r="AV4" i="71"/>
  <c r="AW4" i="71"/>
  <c r="AX4" i="71"/>
  <c r="AY4" i="71"/>
  <c r="AZ4" i="71"/>
  <c r="B6" i="71"/>
  <c r="H6" i="71"/>
  <c r="I6" i="71"/>
  <c r="J6" i="71"/>
  <c r="K6" i="71"/>
  <c r="L6" i="71"/>
  <c r="M6" i="71"/>
  <c r="N6" i="71"/>
  <c r="O6" i="71"/>
  <c r="P6" i="71"/>
  <c r="Q6" i="71"/>
  <c r="R6" i="71"/>
  <c r="S6" i="71"/>
  <c r="T6" i="71"/>
  <c r="U6" i="71"/>
  <c r="V6" i="71"/>
  <c r="W6" i="71"/>
  <c r="X6" i="71"/>
  <c r="Y6" i="71"/>
  <c r="Z6" i="71"/>
  <c r="AA6" i="71"/>
  <c r="AB6" i="71"/>
  <c r="AC6" i="71"/>
  <c r="AD6" i="71"/>
  <c r="AE6" i="71"/>
  <c r="AF6" i="71"/>
  <c r="AG6" i="71"/>
  <c r="AH6" i="71"/>
  <c r="AI6" i="71"/>
  <c r="AJ6" i="71"/>
  <c r="AK6" i="71"/>
  <c r="AL6" i="71"/>
  <c r="AM6" i="71"/>
  <c r="AN6" i="71"/>
  <c r="AO6" i="71"/>
  <c r="AP6" i="71"/>
  <c r="AQ6" i="71"/>
  <c r="AR6" i="71"/>
  <c r="AS6" i="71"/>
  <c r="AT6" i="71"/>
  <c r="AU6" i="71"/>
  <c r="AV6" i="71"/>
  <c r="AW6" i="71"/>
  <c r="AX6" i="71"/>
  <c r="AY6" i="71"/>
  <c r="AZ6" i="71"/>
  <c r="B3" i="98"/>
  <c r="H3" i="98"/>
  <c r="I3" i="98"/>
  <c r="J3" i="98"/>
  <c r="K3" i="98"/>
  <c r="L3" i="98"/>
  <c r="M3" i="98"/>
  <c r="N3" i="98"/>
  <c r="O3" i="98"/>
  <c r="P3" i="98"/>
  <c r="Q3" i="98"/>
  <c r="R3" i="98"/>
  <c r="S3" i="98"/>
  <c r="T3" i="98"/>
  <c r="U3" i="98"/>
  <c r="V3" i="98"/>
  <c r="W3" i="98"/>
  <c r="X3" i="98"/>
  <c r="Y3" i="98"/>
  <c r="Z3" i="98"/>
  <c r="AA3" i="98"/>
  <c r="AB3" i="98"/>
  <c r="AC3" i="98"/>
  <c r="AD3" i="98"/>
  <c r="AE3" i="98"/>
  <c r="AF3" i="98"/>
  <c r="AG3" i="98"/>
  <c r="AH3" i="98"/>
  <c r="AI3" i="98"/>
  <c r="AJ3" i="98"/>
  <c r="AK3" i="98"/>
  <c r="AL3" i="98"/>
  <c r="AM3" i="98"/>
  <c r="AN3" i="98"/>
  <c r="AO3" i="98"/>
  <c r="AP3" i="98"/>
  <c r="AQ3" i="98"/>
  <c r="AR3" i="98"/>
  <c r="AS3" i="98"/>
  <c r="AT3" i="98"/>
  <c r="AU3" i="98"/>
  <c r="AV3" i="98"/>
  <c r="AW3" i="98"/>
  <c r="AX3" i="98"/>
  <c r="AY3" i="98"/>
  <c r="AZ3" i="98"/>
  <c r="BA3" i="98"/>
  <c r="B4" i="98"/>
  <c r="H4" i="98"/>
  <c r="I4" i="98"/>
  <c r="J4" i="98"/>
  <c r="K4" i="98"/>
  <c r="L4" i="98"/>
  <c r="M4" i="98"/>
  <c r="N4" i="98"/>
  <c r="O4" i="98"/>
  <c r="P4" i="98"/>
  <c r="Q4" i="98"/>
  <c r="R4" i="98"/>
  <c r="S4" i="98"/>
  <c r="T4" i="98"/>
  <c r="U4" i="98"/>
  <c r="V4" i="98"/>
  <c r="W4" i="98"/>
  <c r="X4" i="98"/>
  <c r="Y4" i="98"/>
  <c r="Z4" i="98"/>
  <c r="AA4" i="98"/>
  <c r="AB4" i="98"/>
  <c r="AC4" i="98"/>
  <c r="AD4" i="98"/>
  <c r="AE4" i="98"/>
  <c r="AF4" i="98"/>
  <c r="AG4" i="98"/>
  <c r="AH4" i="98"/>
  <c r="AI4" i="98"/>
  <c r="AJ4" i="98"/>
  <c r="AK4" i="98"/>
  <c r="AL4" i="98"/>
  <c r="AM4" i="98"/>
  <c r="AN4" i="98"/>
  <c r="AO4" i="98"/>
  <c r="AP4" i="98"/>
  <c r="AQ4" i="98"/>
  <c r="AR4" i="98"/>
  <c r="AS4" i="98"/>
  <c r="AT4" i="98"/>
  <c r="AU4" i="98"/>
  <c r="AV4" i="98"/>
  <c r="AW4" i="98"/>
  <c r="AX4" i="98"/>
  <c r="AY4" i="98"/>
  <c r="AZ4" i="98"/>
  <c r="BA4" i="98"/>
  <c r="B6" i="98"/>
  <c r="H6" i="98"/>
  <c r="I6" i="98"/>
  <c r="J6" i="98"/>
  <c r="K6" i="98"/>
  <c r="L6" i="98"/>
  <c r="M6" i="98"/>
  <c r="N6" i="98"/>
  <c r="O6" i="98"/>
  <c r="P6" i="98"/>
  <c r="Q6" i="98"/>
  <c r="R6" i="98"/>
  <c r="S6" i="98"/>
  <c r="T6" i="98"/>
  <c r="U6" i="98"/>
  <c r="V6" i="98"/>
  <c r="W6" i="98"/>
  <c r="X6" i="98"/>
  <c r="Y6" i="98"/>
  <c r="Z6" i="98"/>
  <c r="AA6" i="98"/>
  <c r="AB6" i="98"/>
  <c r="AC6" i="98"/>
  <c r="AD6" i="98"/>
  <c r="AE6" i="98"/>
  <c r="AF6" i="98"/>
  <c r="AG6" i="98"/>
  <c r="AH6" i="98"/>
  <c r="AI6" i="98"/>
  <c r="AJ6" i="98"/>
  <c r="AK6" i="98"/>
  <c r="AL6" i="98"/>
  <c r="AM6" i="98"/>
  <c r="AN6" i="98"/>
  <c r="AO6" i="98"/>
  <c r="AP6" i="98"/>
  <c r="AQ6" i="98"/>
  <c r="AR6" i="98"/>
  <c r="AS6" i="98"/>
  <c r="AT6" i="98"/>
  <c r="AU6" i="98"/>
  <c r="AV6" i="98"/>
  <c r="AW6" i="98"/>
  <c r="AX6" i="98"/>
  <c r="AY6" i="98"/>
  <c r="AZ6" i="98"/>
  <c r="BA6" i="98"/>
  <c r="B3" i="80"/>
  <c r="I3" i="80"/>
  <c r="J3" i="80"/>
  <c r="K3" i="80"/>
  <c r="L3" i="80"/>
  <c r="M3" i="80"/>
  <c r="N3" i="80"/>
  <c r="O3" i="80"/>
  <c r="P3" i="80"/>
  <c r="Q3" i="80"/>
  <c r="R3" i="80"/>
  <c r="S3" i="80"/>
  <c r="T3" i="80"/>
  <c r="U3" i="80"/>
  <c r="V3" i="80"/>
  <c r="W3" i="80"/>
  <c r="X3" i="80"/>
  <c r="Y3" i="80"/>
  <c r="Z3" i="80"/>
  <c r="AA3" i="80"/>
  <c r="AB3" i="80"/>
  <c r="AC3" i="80"/>
  <c r="AD3" i="80"/>
  <c r="AE3" i="80"/>
  <c r="AF3" i="80"/>
  <c r="AG3" i="80"/>
  <c r="AH3" i="80"/>
  <c r="AI3" i="80"/>
  <c r="AJ3" i="80"/>
  <c r="AK3" i="80"/>
  <c r="AL3" i="80"/>
  <c r="AM3" i="80"/>
  <c r="AN3" i="80"/>
  <c r="AO3" i="80"/>
  <c r="AP3" i="80"/>
  <c r="AQ3" i="80"/>
  <c r="AR3" i="80"/>
  <c r="AS3" i="80"/>
  <c r="AT3" i="80"/>
  <c r="AU3" i="80"/>
  <c r="AV3" i="80"/>
  <c r="AW3" i="80"/>
  <c r="AX3" i="80"/>
  <c r="AY3" i="80"/>
  <c r="AZ3" i="80"/>
  <c r="BA3" i="80"/>
  <c r="B4" i="80"/>
  <c r="I4" i="80"/>
  <c r="J4" i="80"/>
  <c r="K4" i="80"/>
  <c r="L4" i="80"/>
  <c r="M4" i="80"/>
  <c r="N4" i="80"/>
  <c r="O4" i="80"/>
  <c r="P4" i="80"/>
  <c r="Q4" i="80"/>
  <c r="R4" i="80"/>
  <c r="S4" i="80"/>
  <c r="T4" i="80"/>
  <c r="U4" i="80"/>
  <c r="V4" i="80"/>
  <c r="W4" i="80"/>
  <c r="X4" i="80"/>
  <c r="Y4" i="80"/>
  <c r="Z4" i="80"/>
  <c r="AA4" i="80"/>
  <c r="AB4" i="80"/>
  <c r="AC4" i="80"/>
  <c r="AD4" i="80"/>
  <c r="AE4" i="80"/>
  <c r="AF4" i="80"/>
  <c r="AG4" i="80"/>
  <c r="AH4" i="80"/>
  <c r="AI4" i="80"/>
  <c r="AJ4" i="80"/>
  <c r="AK4" i="80"/>
  <c r="AL4" i="80"/>
  <c r="AM4" i="80"/>
  <c r="AN4" i="80"/>
  <c r="AO4" i="80"/>
  <c r="AP4" i="80"/>
  <c r="AQ4" i="80"/>
  <c r="AR4" i="80"/>
  <c r="AS4" i="80"/>
  <c r="AT4" i="80"/>
  <c r="AU4" i="80"/>
  <c r="AV4" i="80"/>
  <c r="AW4" i="80"/>
  <c r="AX4" i="80"/>
  <c r="AY4" i="80"/>
  <c r="AZ4" i="80"/>
  <c r="BA4" i="80"/>
  <c r="B6" i="80"/>
  <c r="I6" i="80"/>
  <c r="J6" i="80"/>
  <c r="K6" i="80"/>
  <c r="L6" i="80"/>
  <c r="M6" i="80"/>
  <c r="N6" i="80"/>
  <c r="O6" i="80"/>
  <c r="P6" i="80"/>
  <c r="Q6" i="80"/>
  <c r="R6" i="80"/>
  <c r="S6" i="80"/>
  <c r="T6" i="80"/>
  <c r="U6" i="80"/>
  <c r="V6" i="80"/>
  <c r="W6" i="80"/>
  <c r="X6" i="80"/>
  <c r="Y6" i="80"/>
  <c r="Z6" i="80"/>
  <c r="AA6" i="80"/>
  <c r="AB6" i="80"/>
  <c r="AC6" i="80"/>
  <c r="AD6" i="80"/>
  <c r="AE6" i="80"/>
  <c r="AF6" i="80"/>
  <c r="AG6" i="80"/>
  <c r="AH6" i="80"/>
  <c r="AI6" i="80"/>
  <c r="AJ6" i="80"/>
  <c r="AK6" i="80"/>
  <c r="AL6" i="80"/>
  <c r="AM6" i="80"/>
  <c r="AN6" i="80"/>
  <c r="AO6" i="80"/>
  <c r="AP6" i="80"/>
  <c r="AQ6" i="80"/>
  <c r="AR6" i="80"/>
  <c r="AS6" i="80"/>
  <c r="AT6" i="80"/>
  <c r="AU6" i="80"/>
  <c r="AV6" i="80"/>
  <c r="AW6" i="80"/>
  <c r="AX6" i="80"/>
  <c r="AY6" i="80"/>
  <c r="AZ6" i="80"/>
  <c r="BA6" i="80"/>
  <c r="BA3" i="69"/>
  <c r="BA4" i="69"/>
  <c r="BA6" i="69"/>
  <c r="B3" i="69"/>
  <c r="H3" i="69"/>
  <c r="I3" i="69"/>
  <c r="J3" i="69"/>
  <c r="K3" i="69"/>
  <c r="L3" i="69"/>
  <c r="M3" i="69"/>
  <c r="N3" i="69"/>
  <c r="O3" i="69"/>
  <c r="P3" i="69"/>
  <c r="Q3" i="69"/>
  <c r="R3" i="69"/>
  <c r="S3" i="69"/>
  <c r="T3" i="69"/>
  <c r="U3" i="69"/>
  <c r="V3" i="69"/>
  <c r="W3" i="69"/>
  <c r="X3" i="69"/>
  <c r="Y3" i="69"/>
  <c r="Z3" i="69"/>
  <c r="AA3" i="69"/>
  <c r="AB3" i="69"/>
  <c r="AC3" i="69"/>
  <c r="AD3" i="69"/>
  <c r="AE3" i="69"/>
  <c r="AF3" i="69"/>
  <c r="AG3" i="69"/>
  <c r="AH3" i="69"/>
  <c r="AI3" i="69"/>
  <c r="AJ3" i="69"/>
  <c r="AK3" i="69"/>
  <c r="AL3" i="69"/>
  <c r="AM3" i="69"/>
  <c r="AN3" i="69"/>
  <c r="AO3" i="69"/>
  <c r="AP3" i="69"/>
  <c r="AQ3" i="69"/>
  <c r="AR3" i="69"/>
  <c r="AS3" i="69"/>
  <c r="AT3" i="69"/>
  <c r="AU3" i="69"/>
  <c r="AV3" i="69"/>
  <c r="AW3" i="69"/>
  <c r="AX3" i="69"/>
  <c r="AY3" i="69"/>
  <c r="AZ3" i="69"/>
  <c r="B4" i="69"/>
  <c r="H4" i="69"/>
  <c r="I4" i="69"/>
  <c r="J4" i="69"/>
  <c r="K4" i="69"/>
  <c r="L4" i="69"/>
  <c r="M4" i="69"/>
  <c r="N4" i="69"/>
  <c r="O4" i="69"/>
  <c r="P4" i="69"/>
  <c r="Q4" i="69"/>
  <c r="R4" i="69"/>
  <c r="S4" i="69"/>
  <c r="T4" i="69"/>
  <c r="U4" i="69"/>
  <c r="V4" i="69"/>
  <c r="W4" i="69"/>
  <c r="X4" i="69"/>
  <c r="Y4" i="69"/>
  <c r="Z4" i="69"/>
  <c r="AA4" i="69"/>
  <c r="AB4" i="69"/>
  <c r="AC4" i="69"/>
  <c r="AD4" i="69"/>
  <c r="AE4" i="69"/>
  <c r="AF4" i="69"/>
  <c r="AG4" i="69"/>
  <c r="AH4" i="69"/>
  <c r="AI4" i="69"/>
  <c r="AJ4" i="69"/>
  <c r="AK4" i="69"/>
  <c r="AL4" i="69"/>
  <c r="AM4" i="69"/>
  <c r="AN4" i="69"/>
  <c r="AO4" i="69"/>
  <c r="AP4" i="69"/>
  <c r="AQ4" i="69"/>
  <c r="AR4" i="69"/>
  <c r="AS4" i="69"/>
  <c r="AT4" i="69"/>
  <c r="AU4" i="69"/>
  <c r="AV4" i="69"/>
  <c r="AW4" i="69"/>
  <c r="AX4" i="69"/>
  <c r="AY4" i="69"/>
  <c r="AZ4" i="69"/>
  <c r="B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F13" i="78" l="1"/>
  <c r="B14" i="94"/>
  <c r="B14" i="110"/>
  <c r="B14" i="93"/>
  <c r="F13" i="107"/>
  <c r="F13" i="106"/>
  <c r="F13" i="105"/>
  <c r="F13" i="104"/>
  <c r="F13" i="103"/>
  <c r="B14" i="111"/>
  <c r="B14" i="91"/>
  <c r="F13" i="75"/>
  <c r="F13" i="99"/>
  <c r="F13" i="72"/>
  <c r="F13" i="71"/>
  <c r="F13" i="98"/>
  <c r="F13" i="69"/>
  <c r="B14" i="95"/>
  <c r="F13" i="81"/>
  <c r="F13" i="80"/>
  <c r="F10" i="107"/>
  <c r="F10" i="106"/>
  <c r="F10" i="105"/>
  <c r="F10" i="104"/>
  <c r="F10" i="103"/>
  <c r="B11" i="95"/>
  <c r="B11" i="111"/>
  <c r="F10" i="78"/>
  <c r="F10" i="81"/>
  <c r="B11" i="94"/>
  <c r="B11" i="93"/>
  <c r="B11" i="91"/>
  <c r="F10" i="75"/>
  <c r="F10" i="99"/>
  <c r="F10" i="98"/>
  <c r="B11" i="110"/>
  <c r="F10" i="72"/>
  <c r="F10" i="80"/>
  <c r="F10" i="69"/>
  <c r="F10" i="71"/>
  <c r="V4" i="67"/>
  <c r="V20" i="67" s="1"/>
  <c r="V37" i="67" s="1"/>
  <c r="AC20" i="76"/>
  <c r="AC37" i="76" s="1"/>
  <c r="AK23" i="76"/>
  <c r="AK40" i="76" s="1"/>
  <c r="AD4" i="76"/>
  <c r="AD20" i="76" s="1"/>
  <c r="AD37" i="76" s="1"/>
  <c r="AE4" i="76"/>
  <c r="AE20" i="76" s="1"/>
  <c r="AE37" i="76" s="1"/>
  <c r="AF4" i="76"/>
  <c r="AF20" i="76" s="1"/>
  <c r="AF37" i="76" s="1"/>
  <c r="AG4" i="76"/>
  <c r="AG20" i="76" s="1"/>
  <c r="AG37" i="76" s="1"/>
  <c r="AH4" i="76"/>
  <c r="AH20" i="76" s="1"/>
  <c r="AH37" i="76" s="1"/>
  <c r="AI4" i="76"/>
  <c r="AI20" i="76" s="1"/>
  <c r="AI37" i="76" s="1"/>
  <c r="AJ4" i="76"/>
  <c r="AJ20" i="76" s="1"/>
  <c r="AJ37" i="76" s="1"/>
  <c r="AK4" i="76"/>
  <c r="AK20" i="76" s="1"/>
  <c r="AK37" i="76" s="1"/>
  <c r="AD5" i="76"/>
  <c r="AD21" i="76" s="1"/>
  <c r="AD38" i="76" s="1"/>
  <c r="AE5" i="76"/>
  <c r="AE21" i="76" s="1"/>
  <c r="AE38" i="76" s="1"/>
  <c r="AF5" i="76"/>
  <c r="AF21" i="76" s="1"/>
  <c r="AF38" i="76" s="1"/>
  <c r="AG5" i="76"/>
  <c r="AG21" i="76" s="1"/>
  <c r="AG38" i="76" s="1"/>
  <c r="AH5" i="76"/>
  <c r="AH21" i="76" s="1"/>
  <c r="AH38" i="76" s="1"/>
  <c r="AI5" i="76"/>
  <c r="AI21" i="76" s="1"/>
  <c r="AI38" i="76" s="1"/>
  <c r="AJ5" i="76"/>
  <c r="AJ21" i="76" s="1"/>
  <c r="AJ38" i="76" s="1"/>
  <c r="AK5" i="76"/>
  <c r="AK21" i="76" s="1"/>
  <c r="AK38" i="76" s="1"/>
  <c r="AD7" i="76"/>
  <c r="AD23" i="76" s="1"/>
  <c r="AD40" i="76" s="1"/>
  <c r="AE7" i="76"/>
  <c r="AE23" i="76" s="1"/>
  <c r="AE40" i="76" s="1"/>
  <c r="AF7" i="76"/>
  <c r="AF23" i="76" s="1"/>
  <c r="AF40" i="76" s="1"/>
  <c r="AG7" i="76"/>
  <c r="AG23" i="76" s="1"/>
  <c r="AG40" i="76" s="1"/>
  <c r="AH7" i="76"/>
  <c r="AH23" i="76" s="1"/>
  <c r="AH40" i="76" s="1"/>
  <c r="AI7" i="76"/>
  <c r="AI23" i="76" s="1"/>
  <c r="AI40" i="76" s="1"/>
  <c r="AJ7" i="76"/>
  <c r="AJ23" i="76" s="1"/>
  <c r="AJ40" i="76" s="1"/>
  <c r="AK7" i="76"/>
  <c r="Z4" i="76"/>
  <c r="Z20" i="76" s="1"/>
  <c r="Z37" i="76" s="1"/>
  <c r="AA4" i="76"/>
  <c r="AA20" i="76" s="1"/>
  <c r="AA37" i="76" s="1"/>
  <c r="AB4" i="76"/>
  <c r="AB20" i="76" s="1"/>
  <c r="AB37" i="76" s="1"/>
  <c r="AC4" i="76"/>
  <c r="Z5" i="76"/>
  <c r="Z21" i="76" s="1"/>
  <c r="Z38" i="76" s="1"/>
  <c r="AA5" i="76"/>
  <c r="AA21" i="76" s="1"/>
  <c r="AA38" i="76" s="1"/>
  <c r="AB5" i="76"/>
  <c r="AB21" i="76" s="1"/>
  <c r="AB38" i="76" s="1"/>
  <c r="AC5" i="76"/>
  <c r="AC21" i="76" s="1"/>
  <c r="AC38" i="76" s="1"/>
  <c r="Z7" i="76"/>
  <c r="Z23" i="76" s="1"/>
  <c r="Z40" i="76" s="1"/>
  <c r="AA7" i="76"/>
  <c r="AA23" i="76" s="1"/>
  <c r="AA40" i="76" s="1"/>
  <c r="AB7" i="76"/>
  <c r="AB23" i="76" s="1"/>
  <c r="AB40" i="76" s="1"/>
  <c r="AC7" i="76"/>
  <c r="AC23" i="76" s="1"/>
  <c r="AC40" i="76" s="1"/>
  <c r="O4" i="76"/>
  <c r="O20" i="76" s="1"/>
  <c r="O37" i="76" s="1"/>
  <c r="P4" i="76"/>
  <c r="P20" i="76" s="1"/>
  <c r="P37" i="76" s="1"/>
  <c r="Q4" i="76"/>
  <c r="Q20" i="76" s="1"/>
  <c r="Q37" i="76" s="1"/>
  <c r="R4" i="76"/>
  <c r="R20" i="76" s="1"/>
  <c r="R37" i="76" s="1"/>
  <c r="S4" i="76"/>
  <c r="S20" i="76" s="1"/>
  <c r="S37" i="76" s="1"/>
  <c r="T4" i="76"/>
  <c r="T20" i="76" s="1"/>
  <c r="T37" i="76" s="1"/>
  <c r="U4" i="76"/>
  <c r="U20" i="76" s="1"/>
  <c r="U37" i="76" s="1"/>
  <c r="V4" i="76"/>
  <c r="V20" i="76" s="1"/>
  <c r="V37" i="76" s="1"/>
  <c r="W4" i="76"/>
  <c r="W20" i="76" s="1"/>
  <c r="W37" i="76" s="1"/>
  <c r="X4" i="76"/>
  <c r="X20" i="76" s="1"/>
  <c r="X37" i="76" s="1"/>
  <c r="Y4" i="76"/>
  <c r="Y20" i="76" s="1"/>
  <c r="Y37" i="76" s="1"/>
  <c r="O5" i="76"/>
  <c r="O21" i="76" s="1"/>
  <c r="O38" i="76" s="1"/>
  <c r="P5" i="76"/>
  <c r="P21" i="76" s="1"/>
  <c r="P38" i="76" s="1"/>
  <c r="Q5" i="76"/>
  <c r="Q21" i="76" s="1"/>
  <c r="Q38" i="76" s="1"/>
  <c r="R5" i="76"/>
  <c r="R21" i="76" s="1"/>
  <c r="R38" i="76" s="1"/>
  <c r="S5" i="76"/>
  <c r="S21" i="76" s="1"/>
  <c r="S38" i="76" s="1"/>
  <c r="T5" i="76"/>
  <c r="T21" i="76" s="1"/>
  <c r="T38" i="76" s="1"/>
  <c r="U5" i="76"/>
  <c r="U21" i="76" s="1"/>
  <c r="U38" i="76" s="1"/>
  <c r="V5" i="76"/>
  <c r="V21" i="76" s="1"/>
  <c r="V38" i="76" s="1"/>
  <c r="W5" i="76"/>
  <c r="W21" i="76" s="1"/>
  <c r="W38" i="76" s="1"/>
  <c r="X5" i="76"/>
  <c r="X21" i="76" s="1"/>
  <c r="X38" i="76" s="1"/>
  <c r="Y5" i="76"/>
  <c r="Y21" i="76" s="1"/>
  <c r="Y38" i="76" s="1"/>
  <c r="O7" i="76"/>
  <c r="O23" i="76" s="1"/>
  <c r="O40" i="76" s="1"/>
  <c r="P7" i="76"/>
  <c r="P23" i="76" s="1"/>
  <c r="P40" i="76" s="1"/>
  <c r="Q7" i="76"/>
  <c r="Q23" i="76" s="1"/>
  <c r="Q40" i="76" s="1"/>
  <c r="R7" i="76"/>
  <c r="R23" i="76" s="1"/>
  <c r="R40" i="76" s="1"/>
  <c r="S7" i="76"/>
  <c r="S23" i="76" s="1"/>
  <c r="S40" i="76" s="1"/>
  <c r="T7" i="76"/>
  <c r="T23" i="76" s="1"/>
  <c r="T40" i="76" s="1"/>
  <c r="U7" i="76"/>
  <c r="U23" i="76" s="1"/>
  <c r="U40" i="76" s="1"/>
  <c r="V7" i="76"/>
  <c r="V23" i="76" s="1"/>
  <c r="V40" i="76" s="1"/>
  <c r="W7" i="76"/>
  <c r="W23" i="76" s="1"/>
  <c r="W40" i="76" s="1"/>
  <c r="X7" i="76"/>
  <c r="X23" i="76" s="1"/>
  <c r="X40" i="76" s="1"/>
  <c r="Y7" i="76"/>
  <c r="Y23" i="76" s="1"/>
  <c r="Y40" i="76" s="1"/>
  <c r="C4" i="76"/>
  <c r="C20" i="76" s="1"/>
  <c r="C37" i="76" s="1"/>
  <c r="D4" i="76"/>
  <c r="D20" i="76" s="1"/>
  <c r="D37" i="76" s="1"/>
  <c r="E4" i="76"/>
  <c r="E20" i="76" s="1"/>
  <c r="E37" i="76" s="1"/>
  <c r="F4" i="76"/>
  <c r="F20" i="76" s="1"/>
  <c r="F37" i="76" s="1"/>
  <c r="G4" i="76"/>
  <c r="G20" i="76" s="1"/>
  <c r="G37" i="76" s="1"/>
  <c r="H4" i="76"/>
  <c r="H20" i="76" s="1"/>
  <c r="H37" i="76" s="1"/>
  <c r="I4" i="76"/>
  <c r="I20" i="76" s="1"/>
  <c r="I37" i="76" s="1"/>
  <c r="J4" i="76"/>
  <c r="J20" i="76" s="1"/>
  <c r="J37" i="76" s="1"/>
  <c r="K4" i="76"/>
  <c r="K20" i="76" s="1"/>
  <c r="K37" i="76" s="1"/>
  <c r="L4" i="76"/>
  <c r="L20" i="76" s="1"/>
  <c r="L37" i="76" s="1"/>
  <c r="M4" i="76"/>
  <c r="M20" i="76" s="1"/>
  <c r="M37" i="76" s="1"/>
  <c r="N4" i="76"/>
  <c r="N20" i="76" s="1"/>
  <c r="N37" i="76" s="1"/>
  <c r="C5" i="76"/>
  <c r="C21" i="76" s="1"/>
  <c r="C38" i="76" s="1"/>
  <c r="D5" i="76"/>
  <c r="D21" i="76" s="1"/>
  <c r="D38" i="76" s="1"/>
  <c r="E5" i="76"/>
  <c r="E21" i="76" s="1"/>
  <c r="E38" i="76" s="1"/>
  <c r="F5" i="76"/>
  <c r="F21" i="76" s="1"/>
  <c r="F38" i="76" s="1"/>
  <c r="G5" i="76"/>
  <c r="G21" i="76" s="1"/>
  <c r="G38" i="76" s="1"/>
  <c r="H5" i="76"/>
  <c r="H21" i="76" s="1"/>
  <c r="H38" i="76" s="1"/>
  <c r="I5" i="76"/>
  <c r="I21" i="76" s="1"/>
  <c r="I38" i="76" s="1"/>
  <c r="J5" i="76"/>
  <c r="J21" i="76" s="1"/>
  <c r="J38" i="76" s="1"/>
  <c r="K5" i="76"/>
  <c r="K21" i="76" s="1"/>
  <c r="K38" i="76" s="1"/>
  <c r="L5" i="76"/>
  <c r="L21" i="76" s="1"/>
  <c r="L38" i="76" s="1"/>
  <c r="M5" i="76"/>
  <c r="M21" i="76" s="1"/>
  <c r="M38" i="76" s="1"/>
  <c r="N5" i="76"/>
  <c r="N21" i="76" s="1"/>
  <c r="N38" i="76" s="1"/>
  <c r="C7" i="76"/>
  <c r="C23" i="76" s="1"/>
  <c r="D7" i="76"/>
  <c r="D23" i="76" s="1"/>
  <c r="E7" i="76"/>
  <c r="E23" i="76" s="1"/>
  <c r="E40" i="76" s="1"/>
  <c r="F7" i="76"/>
  <c r="F23" i="76" s="1"/>
  <c r="F40" i="76" s="1"/>
  <c r="G7" i="76"/>
  <c r="G23" i="76" s="1"/>
  <c r="G40" i="76" s="1"/>
  <c r="H7" i="76"/>
  <c r="H23" i="76" s="1"/>
  <c r="H40" i="76" s="1"/>
  <c r="I7" i="76"/>
  <c r="I23" i="76" s="1"/>
  <c r="I40" i="76" s="1"/>
  <c r="J7" i="76"/>
  <c r="J23" i="76" s="1"/>
  <c r="J40" i="76" s="1"/>
  <c r="K7" i="76"/>
  <c r="K23" i="76" s="1"/>
  <c r="K40" i="76" s="1"/>
  <c r="L7" i="76"/>
  <c r="L23" i="76" s="1"/>
  <c r="L40" i="76" s="1"/>
  <c r="M7" i="76"/>
  <c r="M23" i="76" s="1"/>
  <c r="M40" i="76" s="1"/>
  <c r="N7" i="76"/>
  <c r="N23" i="76" s="1"/>
  <c r="N40" i="76" s="1"/>
  <c r="B7" i="76"/>
  <c r="B5" i="76"/>
  <c r="B4" i="76"/>
  <c r="AD20" i="102"/>
  <c r="Z20" i="102"/>
  <c r="C4" i="102"/>
  <c r="C4" i="67" s="1"/>
  <c r="C20" i="67" s="1"/>
  <c r="C37" i="67" s="1"/>
  <c r="D4" i="102"/>
  <c r="D20" i="102" s="1"/>
  <c r="E4" i="102"/>
  <c r="E4" i="67" s="1"/>
  <c r="E20" i="67" s="1"/>
  <c r="E37" i="67" s="1"/>
  <c r="F4" i="102"/>
  <c r="F20" i="102" s="1"/>
  <c r="G4" i="102"/>
  <c r="G4" i="67" s="1"/>
  <c r="G20" i="67" s="1"/>
  <c r="G37" i="67" s="1"/>
  <c r="H4" i="102"/>
  <c r="H20" i="102" s="1"/>
  <c r="I4" i="102"/>
  <c r="I4" i="67" s="1"/>
  <c r="I20" i="67" s="1"/>
  <c r="I37" i="67" s="1"/>
  <c r="J4" i="102"/>
  <c r="J20" i="102" s="1"/>
  <c r="K4" i="102"/>
  <c r="K4" i="67" s="1"/>
  <c r="K20" i="67" s="1"/>
  <c r="K37" i="67" s="1"/>
  <c r="L4" i="102"/>
  <c r="L20" i="102" s="1"/>
  <c r="M4" i="102"/>
  <c r="M4" i="67" s="1"/>
  <c r="M20" i="67" s="1"/>
  <c r="M37" i="67" s="1"/>
  <c r="N4" i="102"/>
  <c r="N4" i="67" s="1"/>
  <c r="N20" i="67" s="1"/>
  <c r="N37" i="67" s="1"/>
  <c r="O4" i="102"/>
  <c r="O4" i="67" s="1"/>
  <c r="O20" i="67" s="1"/>
  <c r="O37" i="67" s="1"/>
  <c r="P4" i="102"/>
  <c r="P4" i="67" s="1"/>
  <c r="P20" i="67" s="1"/>
  <c r="P37" i="67" s="1"/>
  <c r="Q4" i="102"/>
  <c r="R4" i="102"/>
  <c r="R4" i="67" s="1"/>
  <c r="R20" i="67" s="1"/>
  <c r="R37" i="67" s="1"/>
  <c r="S4" i="102"/>
  <c r="S4" i="67" s="1"/>
  <c r="S20" i="67" s="1"/>
  <c r="S37" i="67" s="1"/>
  <c r="T4" i="102"/>
  <c r="T4" i="67" s="1"/>
  <c r="T20" i="67" s="1"/>
  <c r="T37" i="67" s="1"/>
  <c r="U4" i="102"/>
  <c r="V4" i="102"/>
  <c r="V20" i="102" s="1"/>
  <c r="W4" i="102"/>
  <c r="W4" i="67" s="1"/>
  <c r="W20" i="67" s="1"/>
  <c r="W37" i="67" s="1"/>
  <c r="X4" i="102"/>
  <c r="X4" i="67" s="1"/>
  <c r="X20" i="67" s="1"/>
  <c r="X37" i="67" s="1"/>
  <c r="Y4" i="102"/>
  <c r="Z4" i="102"/>
  <c r="Z4" i="67" s="1"/>
  <c r="Z20" i="67" s="1"/>
  <c r="Z37" i="67" s="1"/>
  <c r="AA4" i="102"/>
  <c r="AA4" i="67" s="1"/>
  <c r="AA20" i="67" s="1"/>
  <c r="AA37" i="67" s="1"/>
  <c r="AB4" i="102"/>
  <c r="AB4" i="67" s="1"/>
  <c r="AB20" i="67" s="1"/>
  <c r="AB37" i="67" s="1"/>
  <c r="AC4" i="102"/>
  <c r="AD4" i="102"/>
  <c r="AD4" i="67" s="1"/>
  <c r="AD20" i="67" s="1"/>
  <c r="AD37" i="67" s="1"/>
  <c r="AE4" i="102"/>
  <c r="AE4" i="67" s="1"/>
  <c r="AE20" i="67" s="1"/>
  <c r="AE37" i="67" s="1"/>
  <c r="AF4" i="102"/>
  <c r="AF4" i="67" s="1"/>
  <c r="AF20" i="67" s="1"/>
  <c r="AF37" i="67" s="1"/>
  <c r="AG4" i="102"/>
  <c r="AH4" i="102"/>
  <c r="AH4" i="67" s="1"/>
  <c r="AH20" i="67" s="1"/>
  <c r="AH37" i="67" s="1"/>
  <c r="AI4" i="102"/>
  <c r="AI4" i="67" s="1"/>
  <c r="AI20" i="67" s="1"/>
  <c r="AI37" i="67" s="1"/>
  <c r="AJ4" i="102"/>
  <c r="AJ4" i="67" s="1"/>
  <c r="AJ20" i="67" s="1"/>
  <c r="AJ37" i="67" s="1"/>
  <c r="AK4" i="102"/>
  <c r="AK20" i="102" s="1"/>
  <c r="C5" i="102"/>
  <c r="C5" i="67" s="1"/>
  <c r="C21" i="67" s="1"/>
  <c r="C38" i="67" s="1"/>
  <c r="D5" i="102"/>
  <c r="D5" i="67" s="1"/>
  <c r="D21" i="67" s="1"/>
  <c r="D38" i="67" s="1"/>
  <c r="E5" i="102"/>
  <c r="E5" i="67" s="1"/>
  <c r="E21" i="67" s="1"/>
  <c r="E38" i="67" s="1"/>
  <c r="F5" i="102"/>
  <c r="F5" i="67" s="1"/>
  <c r="F21" i="67" s="1"/>
  <c r="F38" i="67" s="1"/>
  <c r="G5" i="102"/>
  <c r="G5" i="67" s="1"/>
  <c r="G21" i="67" s="1"/>
  <c r="G38" i="67" s="1"/>
  <c r="H5" i="102"/>
  <c r="H5" i="67" s="1"/>
  <c r="H21" i="67" s="1"/>
  <c r="H38" i="67" s="1"/>
  <c r="I5" i="102"/>
  <c r="I5" i="67" s="1"/>
  <c r="I21" i="67" s="1"/>
  <c r="I38" i="67" s="1"/>
  <c r="J5" i="102"/>
  <c r="J5" i="67" s="1"/>
  <c r="J21" i="67" s="1"/>
  <c r="J38" i="67" s="1"/>
  <c r="K5" i="102"/>
  <c r="K5" i="67" s="1"/>
  <c r="K21" i="67" s="1"/>
  <c r="K38" i="67" s="1"/>
  <c r="L5" i="102"/>
  <c r="L5" i="67" s="1"/>
  <c r="L21" i="67" s="1"/>
  <c r="L38" i="67" s="1"/>
  <c r="M5" i="102"/>
  <c r="M5" i="67" s="1"/>
  <c r="M21" i="67" s="1"/>
  <c r="M38" i="67" s="1"/>
  <c r="N5" i="102"/>
  <c r="N21" i="102" s="1"/>
  <c r="O5" i="102"/>
  <c r="O5" i="67" s="1"/>
  <c r="O21" i="67" s="1"/>
  <c r="O38" i="67" s="1"/>
  <c r="P5" i="102"/>
  <c r="P5" i="67" s="1"/>
  <c r="P21" i="67" s="1"/>
  <c r="P38" i="67" s="1"/>
  <c r="Q5" i="102"/>
  <c r="Q5" i="67" s="1"/>
  <c r="Q21" i="67" s="1"/>
  <c r="Q38" i="67" s="1"/>
  <c r="R5" i="102"/>
  <c r="S5" i="102"/>
  <c r="S5" i="67" s="1"/>
  <c r="S21" i="67" s="1"/>
  <c r="S38" i="67" s="1"/>
  <c r="T5" i="102"/>
  <c r="T5" i="67" s="1"/>
  <c r="T21" i="67" s="1"/>
  <c r="T38" i="67" s="1"/>
  <c r="U5" i="102"/>
  <c r="U5" i="67" s="1"/>
  <c r="U21" i="67" s="1"/>
  <c r="U38" i="67" s="1"/>
  <c r="V5" i="102"/>
  <c r="W5" i="102"/>
  <c r="W5" i="67" s="1"/>
  <c r="W21" i="67" s="1"/>
  <c r="W38" i="67" s="1"/>
  <c r="X5" i="102"/>
  <c r="X21" i="102" s="1"/>
  <c r="Y5" i="102"/>
  <c r="Y5" i="67" s="1"/>
  <c r="Y21" i="67" s="1"/>
  <c r="Y38" i="67" s="1"/>
  <c r="Z5" i="102"/>
  <c r="AA5" i="102"/>
  <c r="AA5" i="67" s="1"/>
  <c r="AA21" i="67" s="1"/>
  <c r="AA38" i="67" s="1"/>
  <c r="AB5" i="102"/>
  <c r="AB21" i="102" s="1"/>
  <c r="AC5" i="102"/>
  <c r="AC21" i="102" s="1"/>
  <c r="AD5" i="102"/>
  <c r="AE5" i="102"/>
  <c r="AE21" i="102" s="1"/>
  <c r="AF5" i="102"/>
  <c r="AF5" i="67" s="1"/>
  <c r="AF21" i="67" s="1"/>
  <c r="AF38" i="67" s="1"/>
  <c r="AG5" i="102"/>
  <c r="AG21" i="102" s="1"/>
  <c r="AH5" i="102"/>
  <c r="AI5" i="102"/>
  <c r="AI5" i="67" s="1"/>
  <c r="AI21" i="67" s="1"/>
  <c r="AI38" i="67" s="1"/>
  <c r="AJ5" i="102"/>
  <c r="AJ5" i="67" s="1"/>
  <c r="AJ21" i="67" s="1"/>
  <c r="AJ38" i="67" s="1"/>
  <c r="AK5" i="102"/>
  <c r="AK21" i="102" s="1"/>
  <c r="C7" i="102"/>
  <c r="C7" i="67" s="1"/>
  <c r="C23" i="67" s="1"/>
  <c r="D7" i="102"/>
  <c r="D23" i="102" s="1"/>
  <c r="E7" i="102"/>
  <c r="E23" i="102" s="1"/>
  <c r="F7" i="102"/>
  <c r="F23" i="102" s="1"/>
  <c r="G7" i="102"/>
  <c r="G7" i="67" s="1"/>
  <c r="G23" i="67" s="1"/>
  <c r="G40" i="67" s="1"/>
  <c r="H7" i="102"/>
  <c r="H23" i="102" s="1"/>
  <c r="I7" i="102"/>
  <c r="I23" i="102" s="1"/>
  <c r="J7" i="102"/>
  <c r="J23" i="102" s="1"/>
  <c r="K7" i="102"/>
  <c r="K7" i="67" s="1"/>
  <c r="K23" i="67" s="1"/>
  <c r="K40" i="67" s="1"/>
  <c r="L7" i="102"/>
  <c r="L23" i="102" s="1"/>
  <c r="M7" i="102"/>
  <c r="M23" i="102" s="1"/>
  <c r="N7" i="102"/>
  <c r="N23" i="102" s="1"/>
  <c r="O7" i="102"/>
  <c r="P7" i="102"/>
  <c r="P7" i="67" s="1"/>
  <c r="P23" i="67" s="1"/>
  <c r="P40" i="67" s="1"/>
  <c r="Q7" i="102"/>
  <c r="Q23" i="102" s="1"/>
  <c r="R7" i="102"/>
  <c r="R7" i="67" s="1"/>
  <c r="R23" i="67" s="1"/>
  <c r="R40" i="67" s="1"/>
  <c r="S7" i="102"/>
  <c r="T7" i="102"/>
  <c r="T7" i="67" s="1"/>
  <c r="T23" i="67" s="1"/>
  <c r="T40" i="67" s="1"/>
  <c r="U7" i="102"/>
  <c r="U23" i="102" s="1"/>
  <c r="V7" i="102"/>
  <c r="V23" i="102" s="1"/>
  <c r="W7" i="102"/>
  <c r="X7" i="102"/>
  <c r="X7" i="67" s="1"/>
  <c r="X23" i="67" s="1"/>
  <c r="X40" i="67" s="1"/>
  <c r="Y7" i="102"/>
  <c r="Y23" i="102" s="1"/>
  <c r="Z7" i="102"/>
  <c r="Z7" i="67" s="1"/>
  <c r="Z23" i="67" s="1"/>
  <c r="Z40" i="67" s="1"/>
  <c r="AA7" i="102"/>
  <c r="AB7" i="102"/>
  <c r="AB7" i="67" s="1"/>
  <c r="AB23" i="67" s="1"/>
  <c r="AB40" i="67" s="1"/>
  <c r="AC7" i="102"/>
  <c r="AC23" i="102" s="1"/>
  <c r="AD7" i="102"/>
  <c r="AD7" i="67" s="1"/>
  <c r="AD23" i="67" s="1"/>
  <c r="AD40" i="67" s="1"/>
  <c r="AE7" i="102"/>
  <c r="AF7" i="102"/>
  <c r="AF7" i="67" s="1"/>
  <c r="AF23" i="67" s="1"/>
  <c r="AF40" i="67" s="1"/>
  <c r="AG7" i="102"/>
  <c r="AG23" i="102" s="1"/>
  <c r="AH7" i="102"/>
  <c r="AH7" i="67" s="1"/>
  <c r="AH23" i="67" s="1"/>
  <c r="AH40" i="67" s="1"/>
  <c r="AI7" i="102"/>
  <c r="AJ7" i="102"/>
  <c r="AJ7" i="67" s="1"/>
  <c r="AJ23" i="67" s="1"/>
  <c r="AJ40" i="67" s="1"/>
  <c r="AK7" i="102"/>
  <c r="AK23" i="102" s="1"/>
  <c r="B7" i="102"/>
  <c r="B7" i="67" s="1"/>
  <c r="B5" i="102"/>
  <c r="B5" i="67" s="1"/>
  <c r="B4" i="102"/>
  <c r="B4" i="67" s="1"/>
  <c r="AK20" i="101"/>
  <c r="AK23" i="101"/>
  <c r="S21" i="101"/>
  <c r="AH4" i="101"/>
  <c r="AH20" i="101" s="1"/>
  <c r="AI4" i="101"/>
  <c r="AI20" i="101" s="1"/>
  <c r="AJ4" i="101"/>
  <c r="AJ20" i="101" s="1"/>
  <c r="AK4" i="101"/>
  <c r="AH5" i="101"/>
  <c r="AH21" i="101" s="1"/>
  <c r="AI5" i="101"/>
  <c r="AI21" i="101" s="1"/>
  <c r="AJ5" i="101"/>
  <c r="AJ21" i="101" s="1"/>
  <c r="AK5" i="101"/>
  <c r="AK21" i="101" s="1"/>
  <c r="AH7" i="101"/>
  <c r="AH23" i="101" s="1"/>
  <c r="AI7" i="101"/>
  <c r="AI23" i="101" s="1"/>
  <c r="AJ7" i="101"/>
  <c r="AJ23" i="101" s="1"/>
  <c r="AK7" i="101"/>
  <c r="C4" i="101"/>
  <c r="C20" i="101" s="1"/>
  <c r="D4" i="101"/>
  <c r="D20" i="101" s="1"/>
  <c r="E4" i="101"/>
  <c r="E20" i="101" s="1"/>
  <c r="F4" i="101"/>
  <c r="F20" i="101" s="1"/>
  <c r="G4" i="101"/>
  <c r="G20" i="101" s="1"/>
  <c r="H4" i="101"/>
  <c r="H20" i="101" s="1"/>
  <c r="I4" i="101"/>
  <c r="I20" i="101" s="1"/>
  <c r="J4" i="101"/>
  <c r="J20" i="101" s="1"/>
  <c r="K4" i="101"/>
  <c r="K20" i="101" s="1"/>
  <c r="L4" i="101"/>
  <c r="L20" i="101" s="1"/>
  <c r="M4" i="101"/>
  <c r="M20" i="101" s="1"/>
  <c r="N4" i="101"/>
  <c r="N20" i="101" s="1"/>
  <c r="O4" i="101"/>
  <c r="O20" i="101" s="1"/>
  <c r="P4" i="101"/>
  <c r="P20" i="101" s="1"/>
  <c r="Q4" i="101"/>
  <c r="Q20" i="101" s="1"/>
  <c r="R4" i="101"/>
  <c r="R20" i="101" s="1"/>
  <c r="S4" i="101"/>
  <c r="S20" i="101" s="1"/>
  <c r="T4" i="101"/>
  <c r="T20" i="101" s="1"/>
  <c r="U4" i="101"/>
  <c r="U20" i="101" s="1"/>
  <c r="V4" i="101"/>
  <c r="V20" i="101" s="1"/>
  <c r="W4" i="101"/>
  <c r="W20" i="101" s="1"/>
  <c r="X4" i="101"/>
  <c r="X20" i="101" s="1"/>
  <c r="Y4" i="101"/>
  <c r="Y20" i="101" s="1"/>
  <c r="Z4" i="101"/>
  <c r="Z20" i="101" s="1"/>
  <c r="AA4" i="101"/>
  <c r="AA20" i="101" s="1"/>
  <c r="AB4" i="101"/>
  <c r="AB20" i="101" s="1"/>
  <c r="AC4" i="101"/>
  <c r="AC20" i="101" s="1"/>
  <c r="AD4" i="101"/>
  <c r="AD20" i="101" s="1"/>
  <c r="AE4" i="101"/>
  <c r="AE20" i="101" s="1"/>
  <c r="AF4" i="101"/>
  <c r="AF20" i="101" s="1"/>
  <c r="AG4" i="101"/>
  <c r="AG20" i="101" s="1"/>
  <c r="C5" i="101"/>
  <c r="C21" i="101" s="1"/>
  <c r="D5" i="101"/>
  <c r="D21" i="101" s="1"/>
  <c r="E5" i="101"/>
  <c r="E21" i="101" s="1"/>
  <c r="F5" i="101"/>
  <c r="F21" i="101" s="1"/>
  <c r="G5" i="101"/>
  <c r="G21" i="101" s="1"/>
  <c r="H5" i="101"/>
  <c r="H21" i="101" s="1"/>
  <c r="I5" i="101"/>
  <c r="I21" i="101" s="1"/>
  <c r="J5" i="101"/>
  <c r="J21" i="101" s="1"/>
  <c r="K5" i="101"/>
  <c r="K21" i="101" s="1"/>
  <c r="L5" i="101"/>
  <c r="L21" i="101" s="1"/>
  <c r="M5" i="101"/>
  <c r="M21" i="101" s="1"/>
  <c r="N5" i="101"/>
  <c r="N21" i="101" s="1"/>
  <c r="O5" i="101"/>
  <c r="O21" i="101" s="1"/>
  <c r="P5" i="101"/>
  <c r="P21" i="101" s="1"/>
  <c r="Q5" i="101"/>
  <c r="Q21" i="101" s="1"/>
  <c r="R5" i="101"/>
  <c r="R21" i="101" s="1"/>
  <c r="S5" i="101"/>
  <c r="T5" i="101"/>
  <c r="T21" i="101" s="1"/>
  <c r="U5" i="101"/>
  <c r="U21" i="101" s="1"/>
  <c r="V5" i="101"/>
  <c r="V21" i="101" s="1"/>
  <c r="W5" i="101"/>
  <c r="W21" i="101" s="1"/>
  <c r="X5" i="101"/>
  <c r="X21" i="101" s="1"/>
  <c r="Y5" i="101"/>
  <c r="Y21" i="101" s="1"/>
  <c r="Z5" i="101"/>
  <c r="Z21" i="101" s="1"/>
  <c r="AA5" i="101"/>
  <c r="AA21" i="101" s="1"/>
  <c r="AB5" i="101"/>
  <c r="AB21" i="101" s="1"/>
  <c r="AC5" i="101"/>
  <c r="AC21" i="101" s="1"/>
  <c r="AD5" i="101"/>
  <c r="AD21" i="101" s="1"/>
  <c r="AE5" i="101"/>
  <c r="AE21" i="101" s="1"/>
  <c r="AF5" i="101"/>
  <c r="AF21" i="101" s="1"/>
  <c r="AG5" i="101"/>
  <c r="AG21" i="101" s="1"/>
  <c r="C7" i="101"/>
  <c r="C23" i="101" s="1"/>
  <c r="D7" i="101"/>
  <c r="D23" i="101" s="1"/>
  <c r="E7" i="101"/>
  <c r="E23" i="101" s="1"/>
  <c r="F7" i="101"/>
  <c r="F23" i="101" s="1"/>
  <c r="G7" i="101"/>
  <c r="G23" i="101" s="1"/>
  <c r="H7" i="101"/>
  <c r="H23" i="101" s="1"/>
  <c r="I7" i="101"/>
  <c r="I23" i="101" s="1"/>
  <c r="J7" i="101"/>
  <c r="J23" i="101" s="1"/>
  <c r="K7" i="101"/>
  <c r="K23" i="101" s="1"/>
  <c r="L7" i="101"/>
  <c r="L23" i="101" s="1"/>
  <c r="M7" i="101"/>
  <c r="M23" i="101" s="1"/>
  <c r="N7" i="101"/>
  <c r="N23" i="101" s="1"/>
  <c r="O7" i="101"/>
  <c r="O23" i="101" s="1"/>
  <c r="P7" i="101"/>
  <c r="P23" i="101" s="1"/>
  <c r="Q7" i="101"/>
  <c r="Q23" i="101" s="1"/>
  <c r="R7" i="101"/>
  <c r="R23" i="101" s="1"/>
  <c r="S7" i="101"/>
  <c r="S23" i="101" s="1"/>
  <c r="T7" i="101"/>
  <c r="T23" i="101" s="1"/>
  <c r="U7" i="101"/>
  <c r="U23" i="101" s="1"/>
  <c r="V7" i="101"/>
  <c r="V23" i="101" s="1"/>
  <c r="W7" i="101"/>
  <c r="W23" i="101" s="1"/>
  <c r="X7" i="101"/>
  <c r="X23" i="101" s="1"/>
  <c r="Y7" i="101"/>
  <c r="Y23" i="101" s="1"/>
  <c r="Z7" i="101"/>
  <c r="Z23" i="101" s="1"/>
  <c r="AA7" i="101"/>
  <c r="AA23" i="101" s="1"/>
  <c r="AB7" i="101"/>
  <c r="AB23" i="101" s="1"/>
  <c r="AC7" i="101"/>
  <c r="AC23" i="101" s="1"/>
  <c r="AD7" i="101"/>
  <c r="AD23" i="101" s="1"/>
  <c r="AE7" i="101"/>
  <c r="AE23" i="101" s="1"/>
  <c r="AF7" i="101"/>
  <c r="AF23" i="101" s="1"/>
  <c r="AG7" i="101"/>
  <c r="AG23" i="101" s="1"/>
  <c r="B7" i="101"/>
  <c r="B5" i="101"/>
  <c r="B4" i="101"/>
  <c r="C32" i="85"/>
  <c r="C33" i="85" s="1"/>
  <c r="D32" i="85"/>
  <c r="E32" i="85"/>
  <c r="F32" i="85"/>
  <c r="F33" i="85" s="1"/>
  <c r="G32" i="85"/>
  <c r="G33" i="85" s="1"/>
  <c r="H32" i="85"/>
  <c r="I32" i="85"/>
  <c r="J32" i="85"/>
  <c r="J33" i="85" s="1"/>
  <c r="K32" i="85"/>
  <c r="K33" i="85" s="1"/>
  <c r="L32" i="85"/>
  <c r="M32" i="85"/>
  <c r="M33" i="85" s="1"/>
  <c r="N32" i="85"/>
  <c r="N33" i="85" s="1"/>
  <c r="O32" i="85"/>
  <c r="P32" i="85"/>
  <c r="Q32" i="85"/>
  <c r="Q33" i="85" s="1"/>
  <c r="R32" i="85"/>
  <c r="R33" i="85" s="1"/>
  <c r="S32" i="85"/>
  <c r="S33" i="85" s="1"/>
  <c r="T32" i="85"/>
  <c r="U32" i="85"/>
  <c r="V32" i="85"/>
  <c r="V33" i="85" s="1"/>
  <c r="W32" i="85"/>
  <c r="X32" i="85"/>
  <c r="Y32" i="85"/>
  <c r="Z32" i="85"/>
  <c r="Z33" i="85" s="1"/>
  <c r="AA32" i="85"/>
  <c r="AA33" i="85" s="1"/>
  <c r="AB32" i="85"/>
  <c r="AC32" i="85"/>
  <c r="AC33" i="85" s="1"/>
  <c r="AD32" i="85"/>
  <c r="AD33" i="85" s="1"/>
  <c r="AE32" i="85"/>
  <c r="AF32" i="85"/>
  <c r="AG32" i="85"/>
  <c r="AG33" i="85" s="1"/>
  <c r="AH32" i="85"/>
  <c r="AH33" i="85" s="1"/>
  <c r="AI32" i="85"/>
  <c r="AI33" i="85" s="1"/>
  <c r="AJ32" i="85"/>
  <c r="AK32" i="85"/>
  <c r="AE33" i="85"/>
  <c r="H21" i="85"/>
  <c r="H38" i="85" s="1"/>
  <c r="AI23" i="85"/>
  <c r="AI4" i="85"/>
  <c r="AI20" i="85" s="1"/>
  <c r="AI37" i="85" s="1"/>
  <c r="AJ4" i="85"/>
  <c r="AJ20" i="85" s="1"/>
  <c r="AJ37" i="85" s="1"/>
  <c r="AK4" i="85"/>
  <c r="AK20" i="85" s="1"/>
  <c r="AK37" i="85" s="1"/>
  <c r="AI5" i="85"/>
  <c r="AI21" i="85" s="1"/>
  <c r="AI38" i="85" s="1"/>
  <c r="AJ5" i="85"/>
  <c r="AJ21" i="85" s="1"/>
  <c r="AJ38" i="85" s="1"/>
  <c r="AK5" i="85"/>
  <c r="AK21" i="85" s="1"/>
  <c r="AK38" i="85" s="1"/>
  <c r="AI7" i="85"/>
  <c r="AJ7" i="85"/>
  <c r="AJ23" i="85" s="1"/>
  <c r="AK7" i="85"/>
  <c r="AK23" i="85" s="1"/>
  <c r="C4" i="85"/>
  <c r="C20" i="85" s="1"/>
  <c r="C37" i="85" s="1"/>
  <c r="D4" i="85"/>
  <c r="D20" i="85" s="1"/>
  <c r="D37" i="85" s="1"/>
  <c r="E4" i="85"/>
  <c r="E20" i="85" s="1"/>
  <c r="E37" i="85" s="1"/>
  <c r="F4" i="85"/>
  <c r="F20" i="85" s="1"/>
  <c r="F37" i="85" s="1"/>
  <c r="G4" i="85"/>
  <c r="G20" i="85" s="1"/>
  <c r="G37" i="85" s="1"/>
  <c r="H4" i="85"/>
  <c r="H20" i="85" s="1"/>
  <c r="H37" i="85" s="1"/>
  <c r="I4" i="85"/>
  <c r="I20" i="85" s="1"/>
  <c r="I37" i="85" s="1"/>
  <c r="J4" i="85"/>
  <c r="J20" i="85" s="1"/>
  <c r="J37" i="85" s="1"/>
  <c r="K4" i="85"/>
  <c r="K20" i="85" s="1"/>
  <c r="K37" i="85" s="1"/>
  <c r="L4" i="85"/>
  <c r="L20" i="85" s="1"/>
  <c r="L37" i="85" s="1"/>
  <c r="M4" i="85"/>
  <c r="M20" i="85" s="1"/>
  <c r="M37" i="85" s="1"/>
  <c r="N4" i="85"/>
  <c r="N20" i="85" s="1"/>
  <c r="N37" i="85" s="1"/>
  <c r="O4" i="85"/>
  <c r="O20" i="85" s="1"/>
  <c r="O37" i="85" s="1"/>
  <c r="P4" i="85"/>
  <c r="P20" i="85" s="1"/>
  <c r="P37" i="85" s="1"/>
  <c r="Q4" i="85"/>
  <c r="Q20" i="85" s="1"/>
  <c r="Q37" i="85" s="1"/>
  <c r="R4" i="85"/>
  <c r="R20" i="85" s="1"/>
  <c r="R37" i="85" s="1"/>
  <c r="S4" i="85"/>
  <c r="S20" i="85" s="1"/>
  <c r="S37" i="85" s="1"/>
  <c r="T4" i="85"/>
  <c r="T20" i="85" s="1"/>
  <c r="T37" i="85" s="1"/>
  <c r="U4" i="85"/>
  <c r="U20" i="85" s="1"/>
  <c r="U37" i="85" s="1"/>
  <c r="V4" i="85"/>
  <c r="V20" i="85" s="1"/>
  <c r="V37" i="85" s="1"/>
  <c r="W4" i="85"/>
  <c r="W20" i="85" s="1"/>
  <c r="W37" i="85" s="1"/>
  <c r="X4" i="85"/>
  <c r="X20" i="85" s="1"/>
  <c r="X37" i="85" s="1"/>
  <c r="Y4" i="85"/>
  <c r="Y20" i="85" s="1"/>
  <c r="Y37" i="85" s="1"/>
  <c r="Z4" i="85"/>
  <c r="Z20" i="85" s="1"/>
  <c r="Z37" i="85" s="1"/>
  <c r="AA4" i="85"/>
  <c r="AA20" i="85" s="1"/>
  <c r="AA37" i="85" s="1"/>
  <c r="AB4" i="85"/>
  <c r="AB20" i="85" s="1"/>
  <c r="AB37" i="85" s="1"/>
  <c r="AC4" i="85"/>
  <c r="AC20" i="85" s="1"/>
  <c r="AC37" i="85" s="1"/>
  <c r="AD4" i="85"/>
  <c r="AD20" i="85" s="1"/>
  <c r="AD37" i="85" s="1"/>
  <c r="AE4" i="85"/>
  <c r="AE20" i="85" s="1"/>
  <c r="AE37" i="85" s="1"/>
  <c r="AF4" i="85"/>
  <c r="AF20" i="85" s="1"/>
  <c r="AF37" i="85" s="1"/>
  <c r="AG4" i="85"/>
  <c r="AG20" i="85" s="1"/>
  <c r="AG37" i="85" s="1"/>
  <c r="AH4" i="85"/>
  <c r="AH20" i="85" s="1"/>
  <c r="AH37" i="85" s="1"/>
  <c r="C5" i="85"/>
  <c r="C21" i="85" s="1"/>
  <c r="C38" i="85" s="1"/>
  <c r="D5" i="85"/>
  <c r="D21" i="85" s="1"/>
  <c r="D38" i="85" s="1"/>
  <c r="E5" i="85"/>
  <c r="E21" i="85" s="1"/>
  <c r="E38" i="85" s="1"/>
  <c r="F5" i="85"/>
  <c r="F21" i="85" s="1"/>
  <c r="F38" i="85" s="1"/>
  <c r="G5" i="85"/>
  <c r="G21" i="85" s="1"/>
  <c r="G38" i="85" s="1"/>
  <c r="H5" i="85"/>
  <c r="I5" i="85"/>
  <c r="I21" i="85" s="1"/>
  <c r="I38" i="85" s="1"/>
  <c r="J5" i="85"/>
  <c r="J21" i="85" s="1"/>
  <c r="J38" i="85" s="1"/>
  <c r="K5" i="85"/>
  <c r="K21" i="85" s="1"/>
  <c r="K38" i="85" s="1"/>
  <c r="L5" i="85"/>
  <c r="L21" i="85" s="1"/>
  <c r="L38" i="85" s="1"/>
  <c r="M5" i="85"/>
  <c r="M21" i="85" s="1"/>
  <c r="M38" i="85" s="1"/>
  <c r="N5" i="85"/>
  <c r="N21" i="85" s="1"/>
  <c r="N38" i="85" s="1"/>
  <c r="O5" i="85"/>
  <c r="O21" i="85" s="1"/>
  <c r="O38" i="85" s="1"/>
  <c r="P5" i="85"/>
  <c r="P21" i="85" s="1"/>
  <c r="P38" i="85" s="1"/>
  <c r="Q5" i="85"/>
  <c r="Q21" i="85" s="1"/>
  <c r="Q38" i="85" s="1"/>
  <c r="R5" i="85"/>
  <c r="R21" i="85" s="1"/>
  <c r="R38" i="85" s="1"/>
  <c r="S5" i="85"/>
  <c r="S21" i="85" s="1"/>
  <c r="S38" i="85" s="1"/>
  <c r="T5" i="85"/>
  <c r="T21" i="85" s="1"/>
  <c r="T38" i="85" s="1"/>
  <c r="U5" i="85"/>
  <c r="U21" i="85" s="1"/>
  <c r="U38" i="85" s="1"/>
  <c r="V5" i="85"/>
  <c r="V21" i="85" s="1"/>
  <c r="V38" i="85" s="1"/>
  <c r="W5" i="85"/>
  <c r="W21" i="85" s="1"/>
  <c r="W38" i="85" s="1"/>
  <c r="X5" i="85"/>
  <c r="X21" i="85" s="1"/>
  <c r="X38" i="85" s="1"/>
  <c r="Y5" i="85"/>
  <c r="Y21" i="85" s="1"/>
  <c r="Y38" i="85" s="1"/>
  <c r="Z5" i="85"/>
  <c r="Z21" i="85" s="1"/>
  <c r="Z38" i="85" s="1"/>
  <c r="AA5" i="85"/>
  <c r="AA21" i="85" s="1"/>
  <c r="AA38" i="85" s="1"/>
  <c r="AB5" i="85"/>
  <c r="AB21" i="85" s="1"/>
  <c r="AB38" i="85" s="1"/>
  <c r="AC5" i="85"/>
  <c r="AC21" i="85" s="1"/>
  <c r="AC38" i="85" s="1"/>
  <c r="AD5" i="85"/>
  <c r="AD21" i="85" s="1"/>
  <c r="AD38" i="85" s="1"/>
  <c r="AE5" i="85"/>
  <c r="AE21" i="85" s="1"/>
  <c r="AE38" i="85" s="1"/>
  <c r="AF5" i="85"/>
  <c r="AF21" i="85" s="1"/>
  <c r="AF38" i="85" s="1"/>
  <c r="AG5" i="85"/>
  <c r="AG21" i="85" s="1"/>
  <c r="AG38" i="85" s="1"/>
  <c r="AH5" i="85"/>
  <c r="AH21" i="85" s="1"/>
  <c r="AH38" i="85" s="1"/>
  <c r="C7" i="85"/>
  <c r="C23" i="85" s="1"/>
  <c r="D7" i="85"/>
  <c r="D23" i="85" s="1"/>
  <c r="E7" i="85"/>
  <c r="E23" i="85" s="1"/>
  <c r="F7" i="85"/>
  <c r="F23" i="85" s="1"/>
  <c r="G7" i="85"/>
  <c r="G23" i="85" s="1"/>
  <c r="H7" i="85"/>
  <c r="H23" i="85" s="1"/>
  <c r="I7" i="85"/>
  <c r="I23" i="85" s="1"/>
  <c r="J7" i="85"/>
  <c r="J23" i="85" s="1"/>
  <c r="K7" i="85"/>
  <c r="K23" i="85" s="1"/>
  <c r="L7" i="85"/>
  <c r="L23" i="85" s="1"/>
  <c r="M7" i="85"/>
  <c r="M23" i="85" s="1"/>
  <c r="N7" i="85"/>
  <c r="N23" i="85" s="1"/>
  <c r="O7" i="85"/>
  <c r="O23" i="85" s="1"/>
  <c r="P7" i="85"/>
  <c r="P23" i="85" s="1"/>
  <c r="Q7" i="85"/>
  <c r="Q23" i="85" s="1"/>
  <c r="R7" i="85"/>
  <c r="R23" i="85" s="1"/>
  <c r="S7" i="85"/>
  <c r="S23" i="85" s="1"/>
  <c r="T7" i="85"/>
  <c r="T23" i="85" s="1"/>
  <c r="U7" i="85"/>
  <c r="U23" i="85" s="1"/>
  <c r="V7" i="85"/>
  <c r="V23" i="85" s="1"/>
  <c r="W7" i="85"/>
  <c r="W23" i="85" s="1"/>
  <c r="X7" i="85"/>
  <c r="X23" i="85" s="1"/>
  <c r="Y7" i="85"/>
  <c r="Y23" i="85" s="1"/>
  <c r="Z7" i="85"/>
  <c r="Z23" i="85" s="1"/>
  <c r="AA7" i="85"/>
  <c r="AA23" i="85" s="1"/>
  <c r="AB7" i="85"/>
  <c r="AB23" i="85" s="1"/>
  <c r="AC7" i="85"/>
  <c r="AC23" i="85" s="1"/>
  <c r="AD7" i="85"/>
  <c r="AD23" i="85" s="1"/>
  <c r="AE7" i="85"/>
  <c r="AE23" i="85" s="1"/>
  <c r="AF7" i="85"/>
  <c r="AF23" i="85" s="1"/>
  <c r="AG7" i="85"/>
  <c r="AG23" i="85" s="1"/>
  <c r="AH7" i="85"/>
  <c r="AH23" i="85" s="1"/>
  <c r="AA13" i="85"/>
  <c r="AA29" i="85" s="1"/>
  <c r="B7" i="85"/>
  <c r="B5" i="85"/>
  <c r="B4" i="85"/>
  <c r="C32" i="73"/>
  <c r="C33" i="73" s="1"/>
  <c r="D32" i="73"/>
  <c r="D33" i="73" s="1"/>
  <c r="E32" i="73"/>
  <c r="E33" i="73" s="1"/>
  <c r="F32" i="73"/>
  <c r="F33" i="73" s="1"/>
  <c r="G32" i="73"/>
  <c r="G33" i="73" s="1"/>
  <c r="H32" i="73"/>
  <c r="H33" i="73" s="1"/>
  <c r="I32" i="73"/>
  <c r="I33" i="73" s="1"/>
  <c r="J32" i="73"/>
  <c r="J33" i="73" s="1"/>
  <c r="K32" i="73"/>
  <c r="K33" i="73" s="1"/>
  <c r="L32" i="73"/>
  <c r="L33" i="73" s="1"/>
  <c r="M32" i="73"/>
  <c r="M33" i="73" s="1"/>
  <c r="N32" i="73"/>
  <c r="N33" i="73" s="1"/>
  <c r="O32" i="73"/>
  <c r="O33" i="73" s="1"/>
  <c r="P32" i="73"/>
  <c r="P33" i="73" s="1"/>
  <c r="Q32" i="73"/>
  <c r="R32" i="73"/>
  <c r="R33" i="73" s="1"/>
  <c r="S32" i="73"/>
  <c r="S33" i="73" s="1"/>
  <c r="T32" i="73"/>
  <c r="T33" i="73" s="1"/>
  <c r="U32" i="73"/>
  <c r="U33" i="73" s="1"/>
  <c r="V32" i="73"/>
  <c r="V33" i="73" s="1"/>
  <c r="W32" i="73"/>
  <c r="W33" i="73" s="1"/>
  <c r="X32" i="73"/>
  <c r="X33" i="73" s="1"/>
  <c r="Y32" i="73"/>
  <c r="Y33" i="73" s="1"/>
  <c r="Z32" i="73"/>
  <c r="Z33" i="73" s="1"/>
  <c r="AA32" i="73"/>
  <c r="AA33" i="73" s="1"/>
  <c r="AB32" i="73"/>
  <c r="AB33" i="73" s="1"/>
  <c r="AC32" i="73"/>
  <c r="AC33" i="73" s="1"/>
  <c r="AD32" i="73"/>
  <c r="AD33" i="73" s="1"/>
  <c r="AE32" i="73"/>
  <c r="AE33" i="73" s="1"/>
  <c r="AF32" i="73"/>
  <c r="AF33" i="73" s="1"/>
  <c r="AG32" i="73"/>
  <c r="AG33" i="73" s="1"/>
  <c r="AH32" i="73"/>
  <c r="AH33" i="73" s="1"/>
  <c r="AI32" i="73"/>
  <c r="AI33" i="73" s="1"/>
  <c r="AJ32" i="73"/>
  <c r="AJ33" i="73" s="1"/>
  <c r="AK32" i="73"/>
  <c r="AK33" i="73" s="1"/>
  <c r="Y4" i="73"/>
  <c r="Y20" i="73" s="1"/>
  <c r="Y37" i="73" s="1"/>
  <c r="Z4" i="73"/>
  <c r="Z20" i="73" s="1"/>
  <c r="Z37" i="73" s="1"/>
  <c r="AA4" i="73"/>
  <c r="AA20" i="73" s="1"/>
  <c r="AA37" i="73" s="1"/>
  <c r="AB4" i="73"/>
  <c r="AB20" i="73" s="1"/>
  <c r="AB37" i="73" s="1"/>
  <c r="AC4" i="73"/>
  <c r="AC20" i="73" s="1"/>
  <c r="AC37" i="73" s="1"/>
  <c r="AD4" i="73"/>
  <c r="AD20" i="73" s="1"/>
  <c r="AD37" i="73" s="1"/>
  <c r="AE4" i="73"/>
  <c r="AE20" i="73" s="1"/>
  <c r="AE37" i="73" s="1"/>
  <c r="AF4" i="73"/>
  <c r="AF20" i="73" s="1"/>
  <c r="AF37" i="73" s="1"/>
  <c r="AG4" i="73"/>
  <c r="AG20" i="73" s="1"/>
  <c r="AG37" i="73" s="1"/>
  <c r="AH4" i="73"/>
  <c r="AH20" i="73" s="1"/>
  <c r="AH37" i="73" s="1"/>
  <c r="AI4" i="73"/>
  <c r="AI20" i="73" s="1"/>
  <c r="AI37" i="73" s="1"/>
  <c r="AJ4" i="73"/>
  <c r="AJ20" i="73" s="1"/>
  <c r="AJ37" i="73" s="1"/>
  <c r="AK4" i="73"/>
  <c r="AK20" i="73" s="1"/>
  <c r="AK37" i="73" s="1"/>
  <c r="Y5" i="73"/>
  <c r="Y21" i="73" s="1"/>
  <c r="Y38" i="73" s="1"/>
  <c r="Z5" i="73"/>
  <c r="Z21" i="73" s="1"/>
  <c r="Z38" i="73" s="1"/>
  <c r="AA5" i="73"/>
  <c r="AA21" i="73" s="1"/>
  <c r="AA38" i="73" s="1"/>
  <c r="AB5" i="73"/>
  <c r="AB21" i="73" s="1"/>
  <c r="AB38" i="73" s="1"/>
  <c r="AC5" i="73"/>
  <c r="AC21" i="73" s="1"/>
  <c r="AC38" i="73" s="1"/>
  <c r="AD5" i="73"/>
  <c r="AD21" i="73" s="1"/>
  <c r="AD38" i="73" s="1"/>
  <c r="AE5" i="73"/>
  <c r="AE21" i="73" s="1"/>
  <c r="AE38" i="73" s="1"/>
  <c r="AF5" i="73"/>
  <c r="AF21" i="73" s="1"/>
  <c r="AF38" i="73" s="1"/>
  <c r="AG5" i="73"/>
  <c r="AG21" i="73" s="1"/>
  <c r="AG38" i="73" s="1"/>
  <c r="AH5" i="73"/>
  <c r="AH21" i="73" s="1"/>
  <c r="AH38" i="73" s="1"/>
  <c r="AI5" i="73"/>
  <c r="AI21" i="73" s="1"/>
  <c r="AI38" i="73" s="1"/>
  <c r="AJ5" i="73"/>
  <c r="AJ21" i="73" s="1"/>
  <c r="AJ38" i="73" s="1"/>
  <c r="AK5" i="73"/>
  <c r="AK21" i="73" s="1"/>
  <c r="AK38" i="73" s="1"/>
  <c r="Y7" i="73"/>
  <c r="Y23" i="73" s="1"/>
  <c r="Z7" i="73"/>
  <c r="Z23" i="73" s="1"/>
  <c r="AA7" i="73"/>
  <c r="AA23" i="73" s="1"/>
  <c r="AB7" i="73"/>
  <c r="AB23" i="73" s="1"/>
  <c r="AC7" i="73"/>
  <c r="AC23" i="73" s="1"/>
  <c r="AD7" i="73"/>
  <c r="AD23" i="73" s="1"/>
  <c r="AE7" i="73"/>
  <c r="AE23" i="73" s="1"/>
  <c r="AF7" i="73"/>
  <c r="AF23" i="73" s="1"/>
  <c r="AG7" i="73"/>
  <c r="AG23" i="73" s="1"/>
  <c r="AH7" i="73"/>
  <c r="AH23" i="73" s="1"/>
  <c r="AI7" i="73"/>
  <c r="AI23" i="73" s="1"/>
  <c r="AJ7" i="73"/>
  <c r="AJ23" i="73" s="1"/>
  <c r="AK7" i="73"/>
  <c r="AK23" i="73" s="1"/>
  <c r="C4" i="73"/>
  <c r="C20" i="73" s="1"/>
  <c r="C37" i="73" s="1"/>
  <c r="D4" i="73"/>
  <c r="D20" i="73" s="1"/>
  <c r="D37" i="73" s="1"/>
  <c r="E4" i="73"/>
  <c r="E20" i="73" s="1"/>
  <c r="E37" i="73" s="1"/>
  <c r="F4" i="73"/>
  <c r="F20" i="73" s="1"/>
  <c r="F37" i="73" s="1"/>
  <c r="G4" i="73"/>
  <c r="G20" i="73" s="1"/>
  <c r="G37" i="73" s="1"/>
  <c r="H4" i="73"/>
  <c r="H20" i="73" s="1"/>
  <c r="H37" i="73" s="1"/>
  <c r="I4" i="73"/>
  <c r="I20" i="73" s="1"/>
  <c r="I37" i="73" s="1"/>
  <c r="J4" i="73"/>
  <c r="J20" i="73" s="1"/>
  <c r="J37" i="73" s="1"/>
  <c r="K4" i="73"/>
  <c r="K20" i="73" s="1"/>
  <c r="K37" i="73" s="1"/>
  <c r="L4" i="73"/>
  <c r="L20" i="73" s="1"/>
  <c r="L37" i="73" s="1"/>
  <c r="M4" i="73"/>
  <c r="M20" i="73" s="1"/>
  <c r="M37" i="73" s="1"/>
  <c r="N4" i="73"/>
  <c r="N20" i="73" s="1"/>
  <c r="N37" i="73" s="1"/>
  <c r="O4" i="73"/>
  <c r="O20" i="73" s="1"/>
  <c r="O37" i="73" s="1"/>
  <c r="P4" i="73"/>
  <c r="P20" i="73" s="1"/>
  <c r="P37" i="73" s="1"/>
  <c r="Q4" i="73"/>
  <c r="Q20" i="73" s="1"/>
  <c r="Q37" i="73" s="1"/>
  <c r="R4" i="73"/>
  <c r="R20" i="73" s="1"/>
  <c r="R37" i="73" s="1"/>
  <c r="S4" i="73"/>
  <c r="S20" i="73" s="1"/>
  <c r="S37" i="73" s="1"/>
  <c r="T4" i="73"/>
  <c r="T20" i="73" s="1"/>
  <c r="T37" i="73" s="1"/>
  <c r="U4" i="73"/>
  <c r="U20" i="73" s="1"/>
  <c r="U37" i="73" s="1"/>
  <c r="V4" i="73"/>
  <c r="V20" i="73" s="1"/>
  <c r="V37" i="73" s="1"/>
  <c r="W4" i="73"/>
  <c r="W20" i="73" s="1"/>
  <c r="W37" i="73" s="1"/>
  <c r="X4" i="73"/>
  <c r="X20" i="73" s="1"/>
  <c r="X37" i="73" s="1"/>
  <c r="C5" i="73"/>
  <c r="C21" i="73" s="1"/>
  <c r="C38" i="73" s="1"/>
  <c r="D5" i="73"/>
  <c r="D21" i="73" s="1"/>
  <c r="D38" i="73" s="1"/>
  <c r="E5" i="73"/>
  <c r="E21" i="73" s="1"/>
  <c r="E38" i="73" s="1"/>
  <c r="F5" i="73"/>
  <c r="F21" i="73" s="1"/>
  <c r="F38" i="73" s="1"/>
  <c r="G5" i="73"/>
  <c r="G21" i="73" s="1"/>
  <c r="G38" i="73" s="1"/>
  <c r="H5" i="73"/>
  <c r="H21" i="73" s="1"/>
  <c r="H38" i="73" s="1"/>
  <c r="I5" i="73"/>
  <c r="I21" i="73" s="1"/>
  <c r="I38" i="73" s="1"/>
  <c r="J5" i="73"/>
  <c r="J21" i="73" s="1"/>
  <c r="J38" i="73" s="1"/>
  <c r="K5" i="73"/>
  <c r="K21" i="73" s="1"/>
  <c r="K38" i="73" s="1"/>
  <c r="L5" i="73"/>
  <c r="L21" i="73" s="1"/>
  <c r="L38" i="73" s="1"/>
  <c r="M5" i="73"/>
  <c r="M21" i="73" s="1"/>
  <c r="M38" i="73" s="1"/>
  <c r="N5" i="73"/>
  <c r="N21" i="73" s="1"/>
  <c r="N38" i="73" s="1"/>
  <c r="O5" i="73"/>
  <c r="O21" i="73" s="1"/>
  <c r="O38" i="73" s="1"/>
  <c r="P5" i="73"/>
  <c r="P21" i="73" s="1"/>
  <c r="P38" i="73" s="1"/>
  <c r="Q5" i="73"/>
  <c r="Q21" i="73" s="1"/>
  <c r="Q38" i="73" s="1"/>
  <c r="R5" i="73"/>
  <c r="R21" i="73" s="1"/>
  <c r="R38" i="73" s="1"/>
  <c r="S5" i="73"/>
  <c r="S21" i="73" s="1"/>
  <c r="S38" i="73" s="1"/>
  <c r="T5" i="73"/>
  <c r="T21" i="73" s="1"/>
  <c r="T38" i="73" s="1"/>
  <c r="U5" i="73"/>
  <c r="U21" i="73" s="1"/>
  <c r="U38" i="73" s="1"/>
  <c r="V5" i="73"/>
  <c r="V21" i="73" s="1"/>
  <c r="V38" i="73" s="1"/>
  <c r="W5" i="73"/>
  <c r="W21" i="73" s="1"/>
  <c r="W38" i="73" s="1"/>
  <c r="X5" i="73"/>
  <c r="X21" i="73" s="1"/>
  <c r="X38" i="73" s="1"/>
  <c r="C7" i="73"/>
  <c r="C23" i="73" s="1"/>
  <c r="D7" i="73"/>
  <c r="D23" i="73" s="1"/>
  <c r="E7" i="73"/>
  <c r="E23" i="73" s="1"/>
  <c r="F7" i="73"/>
  <c r="F23" i="73" s="1"/>
  <c r="G7" i="73"/>
  <c r="G23" i="73" s="1"/>
  <c r="H7" i="73"/>
  <c r="H23" i="73" s="1"/>
  <c r="I7" i="73"/>
  <c r="I23" i="73" s="1"/>
  <c r="J7" i="73"/>
  <c r="J23" i="73" s="1"/>
  <c r="K7" i="73"/>
  <c r="K23" i="73" s="1"/>
  <c r="L7" i="73"/>
  <c r="L23" i="73" s="1"/>
  <c r="M7" i="73"/>
  <c r="M23" i="73" s="1"/>
  <c r="N7" i="73"/>
  <c r="N23" i="73" s="1"/>
  <c r="O7" i="73"/>
  <c r="O23" i="73" s="1"/>
  <c r="P7" i="73"/>
  <c r="P23" i="73" s="1"/>
  <c r="Q7" i="73"/>
  <c r="Q23" i="73" s="1"/>
  <c r="R7" i="73"/>
  <c r="R23" i="73" s="1"/>
  <c r="S7" i="73"/>
  <c r="S23" i="73" s="1"/>
  <c r="T7" i="73"/>
  <c r="T23" i="73" s="1"/>
  <c r="U7" i="73"/>
  <c r="U23" i="73" s="1"/>
  <c r="V7" i="73"/>
  <c r="V23" i="73" s="1"/>
  <c r="W7" i="73"/>
  <c r="W23" i="73" s="1"/>
  <c r="X7" i="73"/>
  <c r="X23" i="73" s="1"/>
  <c r="B7" i="73"/>
  <c r="B5" i="73"/>
  <c r="B4" i="73"/>
  <c r="AQ21" i="3"/>
  <c r="AQ19" i="3"/>
  <c r="AQ17" i="3"/>
  <c r="AQ15" i="3"/>
  <c r="AQ12" i="3"/>
  <c r="AA13" i="102" s="1"/>
  <c r="AQ9" i="3"/>
  <c r="AA10" i="101" s="1"/>
  <c r="AA26" i="101" s="1"/>
  <c r="AQ7" i="3"/>
  <c r="AA8" i="73" s="1"/>
  <c r="AA24" i="73" s="1"/>
  <c r="AC21" i="3"/>
  <c r="AC19" i="3"/>
  <c r="AC17" i="3"/>
  <c r="AC15" i="3"/>
  <c r="AC12" i="3"/>
  <c r="M13" i="85" s="1"/>
  <c r="M29" i="85" s="1"/>
  <c r="AC9" i="3"/>
  <c r="M10" i="85" s="1"/>
  <c r="M26" i="85" s="1"/>
  <c r="AC7" i="3"/>
  <c r="M8" i="73" s="1"/>
  <c r="M24" i="73" s="1"/>
  <c r="M10" i="73" l="1"/>
  <c r="M26" i="73" s="1"/>
  <c r="AA10" i="73"/>
  <c r="AA26" i="73" s="1"/>
  <c r="AA10" i="85"/>
  <c r="AA26" i="85" s="1"/>
  <c r="AB23" i="102"/>
  <c r="R20" i="102"/>
  <c r="J4" i="67"/>
  <c r="J20" i="67" s="1"/>
  <c r="J37" i="67" s="1"/>
  <c r="AE5" i="67"/>
  <c r="AE21" i="67" s="1"/>
  <c r="AE38" i="67" s="1"/>
  <c r="AA8" i="85"/>
  <c r="AA24" i="85" s="1"/>
  <c r="AA41" i="85" s="1"/>
  <c r="T23" i="102"/>
  <c r="AJ23" i="102"/>
  <c r="AB5" i="67"/>
  <c r="AB21" i="67" s="1"/>
  <c r="AB38" i="67" s="1"/>
  <c r="AA13" i="101"/>
  <c r="AA29" i="101" s="1"/>
  <c r="AJ21" i="102"/>
  <c r="AF20" i="102"/>
  <c r="N7" i="67"/>
  <c r="N23" i="67" s="1"/>
  <c r="N40" i="67" s="1"/>
  <c r="Z23" i="102"/>
  <c r="AF21" i="102"/>
  <c r="X5" i="67"/>
  <c r="X21" i="67" s="1"/>
  <c r="X38" i="67" s="1"/>
  <c r="C23" i="102"/>
  <c r="X23" i="102"/>
  <c r="P23" i="102"/>
  <c r="T21" i="102"/>
  <c r="X20" i="102"/>
  <c r="P20" i="102"/>
  <c r="AF23" i="102"/>
  <c r="AJ20" i="102"/>
  <c r="F7" i="67"/>
  <c r="F23" i="67" s="1"/>
  <c r="F40" i="67" s="1"/>
  <c r="H4" i="67"/>
  <c r="H20" i="67" s="1"/>
  <c r="H37" i="67" s="1"/>
  <c r="V7" i="67"/>
  <c r="V23" i="67" s="1"/>
  <c r="V40" i="67" s="1"/>
  <c r="AK7" i="67"/>
  <c r="AK23" i="67" s="1"/>
  <c r="AK40" i="67" s="1"/>
  <c r="AB20" i="102"/>
  <c r="T20" i="102"/>
  <c r="L4" i="67"/>
  <c r="L20" i="67" s="1"/>
  <c r="L37" i="67" s="1"/>
  <c r="D4" i="67"/>
  <c r="D20" i="67" s="1"/>
  <c r="D37" i="67" s="1"/>
  <c r="R23" i="102"/>
  <c r="AH23" i="102"/>
  <c r="J7" i="67"/>
  <c r="J23" i="67" s="1"/>
  <c r="J40" i="67" s="1"/>
  <c r="I20" i="102"/>
  <c r="P21" i="102"/>
  <c r="N20" i="102"/>
  <c r="AD23" i="102"/>
  <c r="AH20" i="102"/>
  <c r="F4" i="67"/>
  <c r="F20" i="67" s="1"/>
  <c r="F37" i="67" s="1"/>
  <c r="AK5" i="67"/>
  <c r="AK21" i="67" s="1"/>
  <c r="AK38" i="67" s="1"/>
  <c r="AA13" i="67"/>
  <c r="AA29" i="67" s="1"/>
  <c r="AA46" i="67" s="1"/>
  <c r="AA29" i="102"/>
  <c r="AC21" i="75"/>
  <c r="AC21" i="99"/>
  <c r="AC21" i="81"/>
  <c r="AC21" i="72"/>
  <c r="AC21" i="98"/>
  <c r="AC21" i="71"/>
  <c r="AC21" i="80"/>
  <c r="AC21" i="69"/>
  <c r="M13" i="101"/>
  <c r="M29" i="101" s="1"/>
  <c r="AC15" i="75"/>
  <c r="AC15" i="99"/>
  <c r="AC15" i="81"/>
  <c r="AC15" i="72"/>
  <c r="AC15" i="98"/>
  <c r="AC15" i="80"/>
  <c r="AC15" i="71"/>
  <c r="AC15" i="69"/>
  <c r="AQ17" i="99"/>
  <c r="AQ17" i="75"/>
  <c r="AQ17" i="81"/>
  <c r="AQ17" i="72"/>
  <c r="AQ17" i="71"/>
  <c r="AQ17" i="98"/>
  <c r="AQ17" i="80"/>
  <c r="AQ17" i="69"/>
  <c r="AI7" i="67"/>
  <c r="AI23" i="67" s="1"/>
  <c r="AI40" i="67" s="1"/>
  <c r="AI23" i="102"/>
  <c r="AE7" i="67"/>
  <c r="AE23" i="67" s="1"/>
  <c r="AE40" i="67" s="1"/>
  <c r="AE23" i="102"/>
  <c r="W7" i="67"/>
  <c r="W23" i="67" s="1"/>
  <c r="W40" i="67" s="1"/>
  <c r="W23" i="102"/>
  <c r="S7" i="67"/>
  <c r="S23" i="67" s="1"/>
  <c r="S40" i="67" s="1"/>
  <c r="S23" i="102"/>
  <c r="O7" i="67"/>
  <c r="O23" i="67" s="1"/>
  <c r="O40" i="67" s="1"/>
  <c r="O23" i="102"/>
  <c r="AH5" i="67"/>
  <c r="AH21" i="67" s="1"/>
  <c r="AH38" i="67" s="1"/>
  <c r="AH21" i="102"/>
  <c r="Z5" i="67"/>
  <c r="Z21" i="67" s="1"/>
  <c r="Z38" i="67" s="1"/>
  <c r="Z21" i="102"/>
  <c r="AC4" i="67"/>
  <c r="AC20" i="67" s="1"/>
  <c r="AC37" i="67" s="1"/>
  <c r="AC20" i="102"/>
  <c r="U20" i="102"/>
  <c r="U4" i="67"/>
  <c r="U20" i="67" s="1"/>
  <c r="U37" i="67" s="1"/>
  <c r="J21" i="102"/>
  <c r="M13" i="76"/>
  <c r="M29" i="76" s="1"/>
  <c r="M46" i="76" s="1"/>
  <c r="N5" i="67"/>
  <c r="N21" i="67" s="1"/>
  <c r="N38" i="67" s="1"/>
  <c r="AC7" i="75"/>
  <c r="AC7" i="99"/>
  <c r="AC7" i="81"/>
  <c r="AC7" i="71"/>
  <c r="AC7" i="80"/>
  <c r="AC7" i="72"/>
  <c r="AC7" i="98"/>
  <c r="AC7" i="69"/>
  <c r="M8" i="102"/>
  <c r="M8" i="101"/>
  <c r="M24" i="101" s="1"/>
  <c r="AC17" i="75"/>
  <c r="AC17" i="81"/>
  <c r="AC17" i="99"/>
  <c r="AC17" i="71"/>
  <c r="AC17" i="98"/>
  <c r="AC17" i="80"/>
  <c r="AC17" i="72"/>
  <c r="AC17" i="69"/>
  <c r="AQ10" i="3"/>
  <c r="AQ9" i="75"/>
  <c r="AQ9" i="99"/>
  <c r="AQ9" i="72"/>
  <c r="AQ9" i="81"/>
  <c r="AQ9" i="98"/>
  <c r="AQ9" i="71"/>
  <c r="AQ9" i="80"/>
  <c r="AQ9" i="69"/>
  <c r="AA10" i="102"/>
  <c r="AA10" i="76"/>
  <c r="AA26" i="76" s="1"/>
  <c r="AA43" i="76" s="1"/>
  <c r="AQ19" i="99"/>
  <c r="AQ19" i="75"/>
  <c r="AQ19" i="81"/>
  <c r="AQ19" i="72"/>
  <c r="AQ19" i="71"/>
  <c r="AQ19" i="98"/>
  <c r="AQ19" i="80"/>
  <c r="AQ19" i="69"/>
  <c r="M8" i="85"/>
  <c r="M24" i="85" s="1"/>
  <c r="M41" i="85" s="1"/>
  <c r="K23" i="102"/>
  <c r="F21" i="102"/>
  <c r="M8" i="76"/>
  <c r="M24" i="76" s="1"/>
  <c r="M41" i="76" s="1"/>
  <c r="AC13" i="3"/>
  <c r="AC12" i="75"/>
  <c r="AC12" i="99"/>
  <c r="AC12" i="81"/>
  <c r="AC12" i="72"/>
  <c r="AC12" i="98"/>
  <c r="AC12" i="80"/>
  <c r="AC12" i="69"/>
  <c r="AC12" i="71"/>
  <c r="M13" i="102"/>
  <c r="AQ15" i="99"/>
  <c r="AQ15" i="75"/>
  <c r="AQ15" i="72"/>
  <c r="AQ15" i="81"/>
  <c r="AQ15" i="71"/>
  <c r="AQ15" i="98"/>
  <c r="AQ15" i="80"/>
  <c r="AQ15" i="69"/>
  <c r="AQ7" i="75"/>
  <c r="AQ7" i="99"/>
  <c r="AQ7" i="72"/>
  <c r="AQ7" i="81"/>
  <c r="AQ7" i="71"/>
  <c r="AQ7" i="98"/>
  <c r="AQ7" i="80"/>
  <c r="AQ7" i="69"/>
  <c r="AA8" i="76"/>
  <c r="AA24" i="76" s="1"/>
  <c r="AA41" i="76" s="1"/>
  <c r="AA8" i="102"/>
  <c r="AA8" i="101"/>
  <c r="AA24" i="101" s="1"/>
  <c r="M13" i="73"/>
  <c r="M29" i="73" s="1"/>
  <c r="M46" i="73" s="1"/>
  <c r="AA7" i="67"/>
  <c r="AA23" i="67" s="1"/>
  <c r="AA40" i="67" s="1"/>
  <c r="AA23" i="102"/>
  <c r="AD21" i="102"/>
  <c r="AD5" i="67"/>
  <c r="AD21" i="67" s="1"/>
  <c r="AD38" i="67" s="1"/>
  <c r="V5" i="67"/>
  <c r="V21" i="67" s="1"/>
  <c r="V38" i="67" s="1"/>
  <c r="V21" i="102"/>
  <c r="R5" i="67"/>
  <c r="R21" i="67" s="1"/>
  <c r="R38" i="67" s="1"/>
  <c r="R21" i="102"/>
  <c r="AG4" i="67"/>
  <c r="AG20" i="67" s="1"/>
  <c r="AG37" i="67" s="1"/>
  <c r="AG20" i="102"/>
  <c r="Y20" i="102"/>
  <c r="Y4" i="67"/>
  <c r="Y20" i="67" s="1"/>
  <c r="Y37" i="67" s="1"/>
  <c r="Q20" i="102"/>
  <c r="Q4" i="67"/>
  <c r="Q20" i="67" s="1"/>
  <c r="Q37" i="67" s="1"/>
  <c r="E20" i="102"/>
  <c r="AC10" i="3"/>
  <c r="AC9" i="75"/>
  <c r="AC9" i="99"/>
  <c r="AC9" i="81"/>
  <c r="AC9" i="72"/>
  <c r="AC9" i="80"/>
  <c r="AC9" i="98"/>
  <c r="AC9" i="69"/>
  <c r="AC9" i="71"/>
  <c r="AC19" i="75"/>
  <c r="AC19" i="99"/>
  <c r="AC19" i="72"/>
  <c r="AC19" i="81"/>
  <c r="AC19" i="98"/>
  <c r="AC19" i="80"/>
  <c r="AC19" i="71"/>
  <c r="AC19" i="69"/>
  <c r="AQ13" i="3"/>
  <c r="AQ12" i="75"/>
  <c r="AQ12" i="99"/>
  <c r="AQ12" i="81"/>
  <c r="AQ12" i="72"/>
  <c r="AQ12" i="71"/>
  <c r="AQ12" i="98"/>
  <c r="AQ12" i="80"/>
  <c r="AQ12" i="69"/>
  <c r="AA13" i="76"/>
  <c r="AA29" i="76" s="1"/>
  <c r="AA46" i="76" s="1"/>
  <c r="AQ21" i="99"/>
  <c r="AQ21" i="81"/>
  <c r="AQ21" i="75"/>
  <c r="AQ21" i="72"/>
  <c r="AQ21" i="71"/>
  <c r="AQ21" i="98"/>
  <c r="AQ21" i="80"/>
  <c r="AQ21" i="69"/>
  <c r="AA13" i="73"/>
  <c r="AA29" i="73" s="1"/>
  <c r="AA46" i="73" s="1"/>
  <c r="M10" i="101"/>
  <c r="M26" i="101" s="1"/>
  <c r="M10" i="102"/>
  <c r="G23" i="102"/>
  <c r="M20" i="102"/>
  <c r="M10" i="76"/>
  <c r="M26" i="76" s="1"/>
  <c r="M43" i="76" s="1"/>
  <c r="AK4" i="67"/>
  <c r="AK20" i="67" s="1"/>
  <c r="AK37" i="67" s="1"/>
  <c r="M21" i="102"/>
  <c r="I21" i="102"/>
  <c r="E21" i="102"/>
  <c r="AA21" i="102"/>
  <c r="W21" i="102"/>
  <c r="S21" i="102"/>
  <c r="O21" i="102"/>
  <c r="AA20" i="102"/>
  <c r="W20" i="102"/>
  <c r="S20" i="102"/>
  <c r="O20" i="102"/>
  <c r="AI21" i="102"/>
  <c r="AI20" i="102"/>
  <c r="AE20" i="102"/>
  <c r="M7" i="67"/>
  <c r="M23" i="67" s="1"/>
  <c r="M40" i="67" s="1"/>
  <c r="I7" i="67"/>
  <c r="I23" i="67" s="1"/>
  <c r="I40" i="67" s="1"/>
  <c r="E7" i="67"/>
  <c r="E23" i="67" s="1"/>
  <c r="E40" i="67" s="1"/>
  <c r="Y7" i="67"/>
  <c r="Y23" i="67" s="1"/>
  <c r="Y40" i="67" s="1"/>
  <c r="U7" i="67"/>
  <c r="U23" i="67" s="1"/>
  <c r="U40" i="67" s="1"/>
  <c r="Q7" i="67"/>
  <c r="Q23" i="67" s="1"/>
  <c r="Q40" i="67" s="1"/>
  <c r="AG7" i="67"/>
  <c r="AG23" i="67" s="1"/>
  <c r="AG40" i="67" s="1"/>
  <c r="AC7" i="67"/>
  <c r="AC23" i="67" s="1"/>
  <c r="AC40" i="67" s="1"/>
  <c r="L21" i="102"/>
  <c r="H21" i="102"/>
  <c r="D21" i="102"/>
  <c r="K20" i="102"/>
  <c r="G20" i="102"/>
  <c r="C20" i="102"/>
  <c r="L7" i="67"/>
  <c r="L23" i="67" s="1"/>
  <c r="L40" i="67" s="1"/>
  <c r="H7" i="67"/>
  <c r="H23" i="67" s="1"/>
  <c r="H40" i="67" s="1"/>
  <c r="D7" i="67"/>
  <c r="D23" i="67" s="1"/>
  <c r="AG5" i="67"/>
  <c r="AG21" i="67" s="1"/>
  <c r="AG38" i="67" s="1"/>
  <c r="AC5" i="67"/>
  <c r="AC21" i="67" s="1"/>
  <c r="AC38" i="67" s="1"/>
  <c r="K21" i="102"/>
  <c r="G21" i="102"/>
  <c r="C21" i="102"/>
  <c r="Y21" i="102"/>
  <c r="U21" i="102"/>
  <c r="Q21" i="102"/>
  <c r="AF40" i="85"/>
  <c r="X40" i="85"/>
  <c r="P40" i="85"/>
  <c r="H40" i="85"/>
  <c r="AA46" i="85"/>
  <c r="AE40" i="85"/>
  <c r="W40" i="85"/>
  <c r="O40" i="85"/>
  <c r="G40" i="85"/>
  <c r="AF33" i="85"/>
  <c r="AB40" i="85"/>
  <c r="L40" i="85"/>
  <c r="AJ33" i="85"/>
  <c r="D33" i="85"/>
  <c r="AI40" i="85"/>
  <c r="K40" i="85"/>
  <c r="W33" i="85"/>
  <c r="P33" i="85"/>
  <c r="AJ40" i="85"/>
  <c r="T40" i="85"/>
  <c r="D40" i="85"/>
  <c r="X33" i="85"/>
  <c r="L33" i="85"/>
  <c r="AA43" i="85"/>
  <c r="AA40" i="85"/>
  <c r="S40" i="85"/>
  <c r="C40" i="85"/>
  <c r="AB33" i="85"/>
  <c r="T33" i="85"/>
  <c r="O33" i="85"/>
  <c r="H33" i="85"/>
  <c r="AK40" i="85"/>
  <c r="AG40" i="85"/>
  <c r="AC40" i="85"/>
  <c r="Y40" i="85"/>
  <c r="U40" i="85"/>
  <c r="Q40" i="85"/>
  <c r="M40" i="85"/>
  <c r="I40" i="85"/>
  <c r="E40" i="85"/>
  <c r="AK33" i="85"/>
  <c r="U33" i="85"/>
  <c r="E33" i="85"/>
  <c r="AH40" i="85"/>
  <c r="AD40" i="85"/>
  <c r="Z40" i="85"/>
  <c r="V40" i="85"/>
  <c r="R40" i="85"/>
  <c r="N40" i="85"/>
  <c r="J40" i="85"/>
  <c r="F40" i="85"/>
  <c r="M43" i="85"/>
  <c r="Y33" i="85"/>
  <c r="I33" i="85"/>
  <c r="M46" i="85"/>
  <c r="X40" i="73"/>
  <c r="T40" i="73"/>
  <c r="P40" i="73"/>
  <c r="L40" i="73"/>
  <c r="H40" i="73"/>
  <c r="D40" i="73"/>
  <c r="AJ40" i="73"/>
  <c r="AF40" i="73"/>
  <c r="AB40" i="73"/>
  <c r="U40" i="73"/>
  <c r="Q40" i="73"/>
  <c r="M40" i="73"/>
  <c r="I40" i="73"/>
  <c r="E40" i="73"/>
  <c r="AG40" i="73"/>
  <c r="AC40" i="73"/>
  <c r="Y40" i="73"/>
  <c r="AA41" i="73"/>
  <c r="S40" i="73"/>
  <c r="K40" i="73"/>
  <c r="C40" i="73"/>
  <c r="AE40" i="73"/>
  <c r="V40" i="73"/>
  <c r="F40" i="73"/>
  <c r="W40" i="73"/>
  <c r="O40" i="73"/>
  <c r="G40" i="73"/>
  <c r="AI40" i="73"/>
  <c r="AA40" i="73"/>
  <c r="AA43" i="73"/>
  <c r="N40" i="73"/>
  <c r="AD40" i="73"/>
  <c r="R40" i="73"/>
  <c r="J40" i="73"/>
  <c r="AH40" i="73"/>
  <c r="Z40" i="73"/>
  <c r="Q33" i="73"/>
  <c r="M41" i="73"/>
  <c r="AK40" i="73"/>
  <c r="M43" i="73"/>
  <c r="B7" i="90"/>
  <c r="C7" i="90"/>
  <c r="D7" i="90"/>
  <c r="E7" i="90"/>
  <c r="B7" i="89"/>
  <c r="C7" i="89"/>
  <c r="D7" i="89"/>
  <c r="E7" i="89"/>
  <c r="B7" i="109"/>
  <c r="C7" i="109"/>
  <c r="D7" i="109"/>
  <c r="E7" i="109"/>
  <c r="E7" i="108"/>
  <c r="B7" i="108"/>
  <c r="C7" i="108"/>
  <c r="D7" i="108"/>
  <c r="B7" i="88"/>
  <c r="C7" i="88"/>
  <c r="D7" i="88"/>
  <c r="E7" i="88"/>
  <c r="B4" i="87"/>
  <c r="C4" i="87"/>
  <c r="C4" i="108" s="1"/>
  <c r="D4" i="87"/>
  <c r="E4" i="87"/>
  <c r="E4" i="89" s="1"/>
  <c r="B5" i="87"/>
  <c r="B5" i="88" s="1"/>
  <c r="C5" i="87"/>
  <c r="D5" i="87"/>
  <c r="D5" i="89" s="1"/>
  <c r="E5" i="87"/>
  <c r="B7" i="87"/>
  <c r="C7" i="87"/>
  <c r="D7" i="87"/>
  <c r="E7" i="87"/>
  <c r="M29" i="102" l="1"/>
  <c r="M13" i="67"/>
  <c r="M29" i="67" s="1"/>
  <c r="M46" i="67" s="1"/>
  <c r="M10" i="67"/>
  <c r="M26" i="67" s="1"/>
  <c r="M43" i="67" s="1"/>
  <c r="M26" i="102"/>
  <c r="AC10" i="75"/>
  <c r="AC10" i="99"/>
  <c r="AC10" i="81"/>
  <c r="AC10" i="71"/>
  <c r="AC10" i="80"/>
  <c r="AC10" i="98"/>
  <c r="AC10" i="72"/>
  <c r="AC10" i="69"/>
  <c r="M11" i="102"/>
  <c r="M11" i="101"/>
  <c r="M27" i="101" s="1"/>
  <c r="M11" i="73"/>
  <c r="M27" i="73" s="1"/>
  <c r="M44" i="73" s="1"/>
  <c r="M11" i="76"/>
  <c r="M27" i="76" s="1"/>
  <c r="M44" i="76" s="1"/>
  <c r="M11" i="85"/>
  <c r="M27" i="85" s="1"/>
  <c r="M44" i="85" s="1"/>
  <c r="AA10" i="67"/>
  <c r="AA26" i="67" s="1"/>
  <c r="AA43" i="67" s="1"/>
  <c r="AA26" i="102"/>
  <c r="AQ13" i="75"/>
  <c r="AQ13" i="99"/>
  <c r="AQ13" i="72"/>
  <c r="AQ13" i="81"/>
  <c r="AQ13" i="71"/>
  <c r="AQ13" i="98"/>
  <c r="AQ13" i="80"/>
  <c r="AQ13" i="69"/>
  <c r="AA14" i="76"/>
  <c r="AA30" i="76" s="1"/>
  <c r="AA47" i="76" s="1"/>
  <c r="AA14" i="102"/>
  <c r="AA14" i="101"/>
  <c r="AA30" i="101" s="1"/>
  <c r="AA14" i="85"/>
  <c r="AA30" i="85" s="1"/>
  <c r="AA47" i="85" s="1"/>
  <c r="AA14" i="73"/>
  <c r="AA30" i="73" s="1"/>
  <c r="AA47" i="73" s="1"/>
  <c r="AC13" i="75"/>
  <c r="AC13" i="81"/>
  <c r="AC13" i="99"/>
  <c r="AC13" i="71"/>
  <c r="AC13" i="98"/>
  <c r="AC13" i="80"/>
  <c r="AC13" i="69"/>
  <c r="AC13" i="72"/>
  <c r="M14" i="102"/>
  <c r="M14" i="101"/>
  <c r="M30" i="101" s="1"/>
  <c r="M14" i="73"/>
  <c r="M30" i="73" s="1"/>
  <c r="M47" i="73" s="1"/>
  <c r="M14" i="76"/>
  <c r="M30" i="76" s="1"/>
  <c r="M47" i="76" s="1"/>
  <c r="M14" i="85"/>
  <c r="M30" i="85" s="1"/>
  <c r="M47" i="85" s="1"/>
  <c r="M24" i="102"/>
  <c r="M8" i="67"/>
  <c r="M24" i="67" s="1"/>
  <c r="M41" i="67" s="1"/>
  <c r="AA8" i="67"/>
  <c r="AA24" i="67" s="1"/>
  <c r="AA41" i="67" s="1"/>
  <c r="AA24" i="102"/>
  <c r="AQ10" i="75"/>
  <c r="AQ10" i="99"/>
  <c r="AQ10" i="81"/>
  <c r="AQ10" i="72"/>
  <c r="AQ10" i="71"/>
  <c r="AQ10" i="98"/>
  <c r="AQ10" i="80"/>
  <c r="AQ10" i="69"/>
  <c r="AA11" i="102"/>
  <c r="AA11" i="101"/>
  <c r="AA27" i="101" s="1"/>
  <c r="AA11" i="76"/>
  <c r="AA27" i="76" s="1"/>
  <c r="AA44" i="76" s="1"/>
  <c r="AA11" i="85"/>
  <c r="AA27" i="85" s="1"/>
  <c r="AA44" i="85" s="1"/>
  <c r="AA11" i="73"/>
  <c r="AA27" i="73" s="1"/>
  <c r="AA44" i="73" s="1"/>
  <c r="B5" i="90"/>
  <c r="C4" i="109"/>
  <c r="D5" i="108"/>
  <c r="E4" i="108"/>
  <c r="E4" i="109"/>
  <c r="D5" i="90"/>
  <c r="D5" i="109"/>
  <c r="B13" i="90"/>
  <c r="B13" i="109"/>
  <c r="B13" i="89"/>
  <c r="B13" i="108"/>
  <c r="B13" i="87"/>
  <c r="B13" i="88"/>
  <c r="B10" i="109"/>
  <c r="B10" i="89"/>
  <c r="B10" i="90"/>
  <c r="B10" i="108"/>
  <c r="B10" i="87"/>
  <c r="B10" i="88"/>
  <c r="B8" i="89"/>
  <c r="B8" i="108"/>
  <c r="B8" i="109"/>
  <c r="B8" i="90"/>
  <c r="B8" i="88"/>
  <c r="B8" i="87"/>
  <c r="E5" i="109"/>
  <c r="E5" i="108"/>
  <c r="E5" i="89"/>
  <c r="E5" i="90"/>
  <c r="B4" i="109"/>
  <c r="B4" i="90"/>
  <c r="B4" i="108"/>
  <c r="B4" i="88"/>
  <c r="B4" i="89"/>
  <c r="E5" i="88"/>
  <c r="C5" i="90"/>
  <c r="C5" i="108"/>
  <c r="C5" i="88"/>
  <c r="C5" i="109"/>
  <c r="D4" i="90"/>
  <c r="D4" i="109"/>
  <c r="D4" i="89"/>
  <c r="D4" i="108"/>
  <c r="D4" i="88"/>
  <c r="C5" i="89"/>
  <c r="D5" i="88"/>
  <c r="E4" i="88"/>
  <c r="B5" i="108"/>
  <c r="B5" i="89"/>
  <c r="E4" i="90"/>
  <c r="B5" i="109"/>
  <c r="C4" i="90"/>
  <c r="C4" i="88"/>
  <c r="C4" i="89"/>
  <c r="AJ21" i="3"/>
  <c r="AJ19" i="3"/>
  <c r="AJ17" i="3"/>
  <c r="AJ15" i="3"/>
  <c r="AJ12" i="3"/>
  <c r="AJ9" i="3"/>
  <c r="AJ7" i="3"/>
  <c r="AJ12" i="75" l="1"/>
  <c r="AJ12" i="99"/>
  <c r="AJ12" i="72"/>
  <c r="AJ12" i="81"/>
  <c r="AJ12" i="71"/>
  <c r="AJ12" i="98"/>
  <c r="AJ12" i="80"/>
  <c r="AJ12" i="69"/>
  <c r="T13" i="76"/>
  <c r="T29" i="76" s="1"/>
  <c r="T46" i="76" s="1"/>
  <c r="T13" i="102"/>
  <c r="T13" i="101"/>
  <c r="T29" i="101" s="1"/>
  <c r="T13" i="85"/>
  <c r="T29" i="85" s="1"/>
  <c r="T46" i="85" s="1"/>
  <c r="T13" i="73"/>
  <c r="T29" i="73" s="1"/>
  <c r="T46" i="73" s="1"/>
  <c r="AJ21" i="75"/>
  <c r="AJ21" i="99"/>
  <c r="AJ21" i="81"/>
  <c r="AJ21" i="72"/>
  <c r="AJ21" i="71"/>
  <c r="AJ21" i="69"/>
  <c r="AJ21" i="80"/>
  <c r="AJ21" i="98"/>
  <c r="AA11" i="67"/>
  <c r="AA27" i="67" s="1"/>
  <c r="AA44" i="67" s="1"/>
  <c r="AA27" i="102"/>
  <c r="M11" i="67"/>
  <c r="M27" i="67" s="1"/>
  <c r="M44" i="67" s="1"/>
  <c r="M27" i="102"/>
  <c r="AJ15" i="75"/>
  <c r="AJ15" i="99"/>
  <c r="AJ15" i="81"/>
  <c r="AJ15" i="72"/>
  <c r="AJ15" i="71"/>
  <c r="AJ15" i="69"/>
  <c r="AJ15" i="98"/>
  <c r="AJ15" i="80"/>
  <c r="AJ7" i="75"/>
  <c r="AJ7" i="99"/>
  <c r="AJ7" i="81"/>
  <c r="AJ7" i="72"/>
  <c r="AJ7" i="98"/>
  <c r="AJ7" i="71"/>
  <c r="AJ7" i="69"/>
  <c r="AJ7" i="80"/>
  <c r="T8" i="101"/>
  <c r="T24" i="101" s="1"/>
  <c r="T8" i="85"/>
  <c r="T24" i="85" s="1"/>
  <c r="T41" i="85" s="1"/>
  <c r="T8" i="73"/>
  <c r="T24" i="73" s="1"/>
  <c r="T41" i="73" s="1"/>
  <c r="T8" i="102"/>
  <c r="T8" i="76"/>
  <c r="T24" i="76" s="1"/>
  <c r="T41" i="76" s="1"/>
  <c r="AJ17" i="75"/>
  <c r="AJ17" i="99"/>
  <c r="AJ17" i="81"/>
  <c r="AJ17" i="72"/>
  <c r="AJ17" i="71"/>
  <c r="AJ17" i="69"/>
  <c r="AJ17" i="80"/>
  <c r="AJ17" i="98"/>
  <c r="AA14" i="67"/>
  <c r="AA30" i="67" s="1"/>
  <c r="AA47" i="67" s="1"/>
  <c r="AA30" i="102"/>
  <c r="M30" i="102"/>
  <c r="M14" i="67"/>
  <c r="M30" i="67" s="1"/>
  <c r="M47" i="67" s="1"/>
  <c r="AJ9" i="75"/>
  <c r="AJ9" i="99"/>
  <c r="AJ9" i="81"/>
  <c r="AJ9" i="72"/>
  <c r="AJ9" i="71"/>
  <c r="AJ9" i="98"/>
  <c r="AJ9" i="69"/>
  <c r="AJ9" i="80"/>
  <c r="T10" i="76"/>
  <c r="T26" i="76" s="1"/>
  <c r="T43" i="76" s="1"/>
  <c r="T10" i="102"/>
  <c r="T10" i="101"/>
  <c r="T26" i="101" s="1"/>
  <c r="T10" i="85"/>
  <c r="T26" i="85" s="1"/>
  <c r="T43" i="85" s="1"/>
  <c r="T10" i="73"/>
  <c r="T26" i="73" s="1"/>
  <c r="T43" i="73" s="1"/>
  <c r="AJ19" i="75"/>
  <c r="AJ19" i="99"/>
  <c r="AJ19" i="81"/>
  <c r="AJ19" i="72"/>
  <c r="AJ19" i="71"/>
  <c r="AJ19" i="98"/>
  <c r="AJ19" i="80"/>
  <c r="AJ19" i="69"/>
  <c r="B14" i="89"/>
  <c r="B14" i="109"/>
  <c r="B14" i="108"/>
  <c r="B14" i="90"/>
  <c r="B14" i="88"/>
  <c r="B14" i="87"/>
  <c r="AJ13" i="3"/>
  <c r="B11" i="90"/>
  <c r="B11" i="108"/>
  <c r="B11" i="88"/>
  <c r="B11" i="87"/>
  <c r="B11" i="109"/>
  <c r="B11" i="89"/>
  <c r="AJ10" i="3"/>
  <c r="T13" i="67" l="1"/>
  <c r="T29" i="67" s="1"/>
  <c r="T46" i="67" s="1"/>
  <c r="T29" i="102"/>
  <c r="T10" i="67"/>
  <c r="T26" i="67" s="1"/>
  <c r="T43" i="67" s="1"/>
  <c r="T26" i="102"/>
  <c r="AJ10" i="99"/>
  <c r="AJ10" i="75"/>
  <c r="AJ10" i="81"/>
  <c r="AJ10" i="72"/>
  <c r="AJ10" i="98"/>
  <c r="AJ10" i="71"/>
  <c r="AJ10" i="69"/>
  <c r="AJ10" i="80"/>
  <c r="T11" i="76"/>
  <c r="T27" i="76" s="1"/>
  <c r="T44" i="76" s="1"/>
  <c r="T11" i="102"/>
  <c r="T11" i="85"/>
  <c r="T27" i="85" s="1"/>
  <c r="T44" i="85" s="1"/>
  <c r="T11" i="101"/>
  <c r="T27" i="101" s="1"/>
  <c r="T11" i="73"/>
  <c r="T27" i="73" s="1"/>
  <c r="T44" i="73" s="1"/>
  <c r="AJ13" i="99"/>
  <c r="AJ13" i="75"/>
  <c r="AJ13" i="81"/>
  <c r="AJ13" i="72"/>
  <c r="AJ13" i="71"/>
  <c r="AJ13" i="80"/>
  <c r="AJ13" i="69"/>
  <c r="AJ13" i="98"/>
  <c r="T14" i="102"/>
  <c r="T14" i="85"/>
  <c r="T30" i="85" s="1"/>
  <c r="T47" i="85" s="1"/>
  <c r="T14" i="101"/>
  <c r="T30" i="101" s="1"/>
  <c r="T14" i="73"/>
  <c r="T30" i="73" s="1"/>
  <c r="T47" i="73" s="1"/>
  <c r="T14" i="76"/>
  <c r="T30" i="76" s="1"/>
  <c r="T47" i="76" s="1"/>
  <c r="T8" i="67"/>
  <c r="T24" i="67" s="1"/>
  <c r="T41" i="67" s="1"/>
  <c r="T24" i="102"/>
  <c r="Z21" i="3"/>
  <c r="Z19" i="3"/>
  <c r="Z17" i="3"/>
  <c r="Z15" i="3"/>
  <c r="Z12" i="3"/>
  <c r="Z9" i="3"/>
  <c r="Z7" i="3"/>
  <c r="X21" i="3"/>
  <c r="X19" i="3"/>
  <c r="X17" i="3"/>
  <c r="X15" i="3"/>
  <c r="X12" i="3"/>
  <c r="X9" i="3"/>
  <c r="X7" i="3"/>
  <c r="X17" i="75" l="1"/>
  <c r="X17" i="99"/>
  <c r="X17" i="72"/>
  <c r="X17" i="81"/>
  <c r="X17" i="71"/>
  <c r="X17" i="98"/>
  <c r="X17" i="69"/>
  <c r="X17" i="80"/>
  <c r="T14" i="67"/>
  <c r="T30" i="67" s="1"/>
  <c r="T47" i="67" s="1"/>
  <c r="T30" i="102"/>
  <c r="X19" i="75"/>
  <c r="X19" i="99"/>
  <c r="X19" i="81"/>
  <c r="X19" i="72"/>
  <c r="X19" i="71"/>
  <c r="X19" i="80"/>
  <c r="X19" i="98"/>
  <c r="X19" i="69"/>
  <c r="T11" i="67"/>
  <c r="T27" i="67" s="1"/>
  <c r="T44" i="67" s="1"/>
  <c r="T27" i="102"/>
  <c r="X12" i="75"/>
  <c r="X12" i="99"/>
  <c r="X12" i="81"/>
  <c r="X12" i="72"/>
  <c r="X12" i="71"/>
  <c r="X12" i="80"/>
  <c r="X12" i="98"/>
  <c r="X12" i="69"/>
  <c r="H13" i="102"/>
  <c r="H13" i="101"/>
  <c r="H29" i="101" s="1"/>
  <c r="H13" i="76"/>
  <c r="H29" i="76" s="1"/>
  <c r="H46" i="76" s="1"/>
  <c r="H13" i="85"/>
  <c r="H29" i="85" s="1"/>
  <c r="H46" i="85" s="1"/>
  <c r="H13" i="73"/>
  <c r="H29" i="73" s="1"/>
  <c r="H46" i="73" s="1"/>
  <c r="X21" i="75"/>
  <c r="X21" i="99"/>
  <c r="X21" i="81"/>
  <c r="X21" i="72"/>
  <c r="X21" i="71"/>
  <c r="X21" i="98"/>
  <c r="X21" i="69"/>
  <c r="X21" i="80"/>
  <c r="Z15" i="75"/>
  <c r="Z15" i="99"/>
  <c r="Z15" i="81"/>
  <c r="Z15" i="72"/>
  <c r="Z15" i="98"/>
  <c r="Z15" i="80"/>
  <c r="Z15" i="71"/>
  <c r="Z15" i="69"/>
  <c r="X7" i="75"/>
  <c r="X7" i="99"/>
  <c r="X7" i="81"/>
  <c r="X7" i="72"/>
  <c r="X7" i="98"/>
  <c r="X7" i="71"/>
  <c r="X7" i="80"/>
  <c r="X7" i="69"/>
  <c r="H8" i="76"/>
  <c r="H24" i="76" s="1"/>
  <c r="H41" i="76" s="1"/>
  <c r="H8" i="85"/>
  <c r="H24" i="85" s="1"/>
  <c r="H41" i="85" s="1"/>
  <c r="H8" i="102"/>
  <c r="H8" i="101"/>
  <c r="H24" i="101" s="1"/>
  <c r="H8" i="73"/>
  <c r="H24" i="73" s="1"/>
  <c r="H41" i="73" s="1"/>
  <c r="Z9" i="75"/>
  <c r="Z9" i="99"/>
  <c r="Z9" i="72"/>
  <c r="Z9" i="81"/>
  <c r="Z9" i="71"/>
  <c r="Z9" i="98"/>
  <c r="Z9" i="80"/>
  <c r="Z9" i="69"/>
  <c r="J10" i="76"/>
  <c r="J26" i="76" s="1"/>
  <c r="J43" i="76" s="1"/>
  <c r="J10" i="102"/>
  <c r="J10" i="101"/>
  <c r="J26" i="101" s="1"/>
  <c r="J10" i="85"/>
  <c r="J26" i="85" s="1"/>
  <c r="J43" i="85" s="1"/>
  <c r="J10" i="73"/>
  <c r="J26" i="73" s="1"/>
  <c r="J43" i="73" s="1"/>
  <c r="Z19" i="75"/>
  <c r="Z19" i="99"/>
  <c r="Z19" i="81"/>
  <c r="Z19" i="72"/>
  <c r="Z19" i="71"/>
  <c r="Z19" i="98"/>
  <c r="Z19" i="80"/>
  <c r="Z19" i="69"/>
  <c r="X9" i="75"/>
  <c r="X9" i="99"/>
  <c r="X9" i="81"/>
  <c r="X9" i="72"/>
  <c r="X9" i="71"/>
  <c r="X9" i="98"/>
  <c r="X9" i="80"/>
  <c r="X9" i="69"/>
  <c r="H10" i="76"/>
  <c r="H26" i="76" s="1"/>
  <c r="H43" i="76" s="1"/>
  <c r="H10" i="102"/>
  <c r="H10" i="101"/>
  <c r="H26" i="101" s="1"/>
  <c r="H10" i="85"/>
  <c r="H26" i="85" s="1"/>
  <c r="H43" i="85" s="1"/>
  <c r="H10" i="73"/>
  <c r="H26" i="73" s="1"/>
  <c r="H43" i="73" s="1"/>
  <c r="Z12" i="75"/>
  <c r="Z12" i="99"/>
  <c r="Z12" i="72"/>
  <c r="Z12" i="81"/>
  <c r="Z12" i="71"/>
  <c r="Z12" i="98"/>
  <c r="Z12" i="80"/>
  <c r="Z12" i="69"/>
  <c r="J13" i="76"/>
  <c r="J29" i="76" s="1"/>
  <c r="J46" i="76" s="1"/>
  <c r="J13" i="102"/>
  <c r="J13" i="101"/>
  <c r="J29" i="101" s="1"/>
  <c r="J13" i="85"/>
  <c r="J29" i="85" s="1"/>
  <c r="J46" i="85" s="1"/>
  <c r="J13" i="73"/>
  <c r="J29" i="73" s="1"/>
  <c r="J46" i="73" s="1"/>
  <c r="Z21" i="75"/>
  <c r="Z21" i="99"/>
  <c r="Z21" i="81"/>
  <c r="Z21" i="98"/>
  <c r="Z21" i="80"/>
  <c r="Z21" i="69"/>
  <c r="Z21" i="72"/>
  <c r="Z21" i="71"/>
  <c r="X15" i="75"/>
  <c r="X15" i="99"/>
  <c r="X15" i="81"/>
  <c r="X15" i="72"/>
  <c r="X15" i="71"/>
  <c r="X15" i="80"/>
  <c r="X15" i="69"/>
  <c r="X15" i="98"/>
  <c r="Z7" i="99"/>
  <c r="Z7" i="75"/>
  <c r="Z7" i="72"/>
  <c r="Z7" i="81"/>
  <c r="Z7" i="98"/>
  <c r="Z7" i="80"/>
  <c r="Z7" i="69"/>
  <c r="Z7" i="71"/>
  <c r="J8" i="76"/>
  <c r="J24" i="76" s="1"/>
  <c r="J41" i="76" s="1"/>
  <c r="J8" i="102"/>
  <c r="J8" i="85"/>
  <c r="J24" i="85" s="1"/>
  <c r="J41" i="85" s="1"/>
  <c r="J8" i="73"/>
  <c r="J24" i="73" s="1"/>
  <c r="J41" i="73" s="1"/>
  <c r="J8" i="101"/>
  <c r="J24" i="101" s="1"/>
  <c r="Z17" i="75"/>
  <c r="Z17" i="81"/>
  <c r="Z17" i="99"/>
  <c r="Z17" i="72"/>
  <c r="Z17" i="71"/>
  <c r="Z17" i="98"/>
  <c r="Z17" i="80"/>
  <c r="Z17" i="69"/>
  <c r="Z13" i="3"/>
  <c r="X10" i="3"/>
  <c r="X13" i="3"/>
  <c r="Z10" i="3"/>
  <c r="Z10" i="75" l="1"/>
  <c r="Z10" i="99"/>
  <c r="Z10" i="81"/>
  <c r="Z10" i="72"/>
  <c r="Z10" i="80"/>
  <c r="Z10" i="71"/>
  <c r="Z10" i="69"/>
  <c r="Z10" i="98"/>
  <c r="J11" i="76"/>
  <c r="J27" i="76" s="1"/>
  <c r="J44" i="76" s="1"/>
  <c r="J11" i="102"/>
  <c r="J11" i="101"/>
  <c r="J27" i="101" s="1"/>
  <c r="J11" i="85"/>
  <c r="J27" i="85" s="1"/>
  <c r="J44" i="85" s="1"/>
  <c r="J11" i="73"/>
  <c r="J27" i="73" s="1"/>
  <c r="J44" i="73" s="1"/>
  <c r="J24" i="102"/>
  <c r="J8" i="67"/>
  <c r="J24" i="67" s="1"/>
  <c r="J41" i="67" s="1"/>
  <c r="J29" i="102"/>
  <c r="J13" i="67"/>
  <c r="J29" i="67" s="1"/>
  <c r="J46" i="67" s="1"/>
  <c r="H29" i="102"/>
  <c r="H13" i="67"/>
  <c r="H29" i="67" s="1"/>
  <c r="H46" i="67" s="1"/>
  <c r="X13" i="75"/>
  <c r="X13" i="99"/>
  <c r="X13" i="81"/>
  <c r="X13" i="72"/>
  <c r="X13" i="71"/>
  <c r="X13" i="98"/>
  <c r="X13" i="69"/>
  <c r="X13" i="80"/>
  <c r="H14" i="76"/>
  <c r="H30" i="76" s="1"/>
  <c r="H47" i="76" s="1"/>
  <c r="H14" i="101"/>
  <c r="H30" i="101" s="1"/>
  <c r="H14" i="85"/>
  <c r="H30" i="85" s="1"/>
  <c r="H47" i="85" s="1"/>
  <c r="H14" i="102"/>
  <c r="H14" i="73"/>
  <c r="H30" i="73" s="1"/>
  <c r="H47" i="73" s="1"/>
  <c r="J26" i="102"/>
  <c r="J10" i="67"/>
  <c r="J26" i="67" s="1"/>
  <c r="J43" i="67" s="1"/>
  <c r="X10" i="75"/>
  <c r="X10" i="99"/>
  <c r="X10" i="72"/>
  <c r="X10" i="98"/>
  <c r="X10" i="81"/>
  <c r="X10" i="71"/>
  <c r="X10" i="69"/>
  <c r="X10" i="80"/>
  <c r="H11" i="102"/>
  <c r="H11" i="76"/>
  <c r="H27" i="76" s="1"/>
  <c r="H44" i="76" s="1"/>
  <c r="H11" i="85"/>
  <c r="H27" i="85" s="1"/>
  <c r="H44" i="85" s="1"/>
  <c r="H11" i="73"/>
  <c r="H27" i="73" s="1"/>
  <c r="H44" i="73" s="1"/>
  <c r="H11" i="101"/>
  <c r="H27" i="101" s="1"/>
  <c r="H10" i="67"/>
  <c r="H26" i="67" s="1"/>
  <c r="H43" i="67" s="1"/>
  <c r="H26" i="102"/>
  <c r="H8" i="67"/>
  <c r="H24" i="67" s="1"/>
  <c r="H41" i="67" s="1"/>
  <c r="H24" i="102"/>
  <c r="Z13" i="75"/>
  <c r="Z13" i="99"/>
  <c r="Z13" i="81"/>
  <c r="Z13" i="72"/>
  <c r="Z13" i="98"/>
  <c r="Z13" i="80"/>
  <c r="Z13" i="69"/>
  <c r="Z13" i="71"/>
  <c r="J14" i="76"/>
  <c r="J30" i="76" s="1"/>
  <c r="J47" i="76" s="1"/>
  <c r="J14" i="102"/>
  <c r="J14" i="85"/>
  <c r="J30" i="85" s="1"/>
  <c r="J47" i="85" s="1"/>
  <c r="J14" i="101"/>
  <c r="J30" i="101" s="1"/>
  <c r="J14" i="73"/>
  <c r="J30" i="73" s="1"/>
  <c r="J47" i="73" s="1"/>
  <c r="J11" i="67" l="1"/>
  <c r="J27" i="67" s="1"/>
  <c r="J44" i="67" s="1"/>
  <c r="J27" i="102"/>
  <c r="H11" i="67"/>
  <c r="H27" i="67" s="1"/>
  <c r="H44" i="67" s="1"/>
  <c r="H27" i="102"/>
  <c r="J30" i="102"/>
  <c r="J14" i="67"/>
  <c r="J30" i="67" s="1"/>
  <c r="J47" i="67" s="1"/>
  <c r="H14" i="67"/>
  <c r="H30" i="67" s="1"/>
  <c r="H47" i="67" s="1"/>
  <c r="H30" i="102"/>
  <c r="Q21" i="3"/>
  <c r="Q19" i="3"/>
  <c r="Q17" i="3"/>
  <c r="Q15" i="3"/>
  <c r="Q12" i="3"/>
  <c r="Q9" i="3"/>
  <c r="Q7" i="3"/>
  <c r="Q12" i="75" l="1"/>
  <c r="Q12" i="81"/>
  <c r="Q12" i="99"/>
  <c r="Q12" i="98"/>
  <c r="Q12" i="80"/>
  <c r="Q12" i="71"/>
  <c r="Q12" i="72"/>
  <c r="Q12" i="69"/>
  <c r="Q21" i="75"/>
  <c r="Q21" i="99"/>
  <c r="Q21" i="72"/>
  <c r="Q21" i="81"/>
  <c r="Q21" i="71"/>
  <c r="Q21" i="98"/>
  <c r="Q21" i="80"/>
  <c r="Q21" i="69"/>
  <c r="Q15" i="75"/>
  <c r="Q15" i="81"/>
  <c r="Q15" i="99"/>
  <c r="Q15" i="71"/>
  <c r="Q15" i="98"/>
  <c r="Q15" i="80"/>
  <c r="Q15" i="72"/>
  <c r="Q15" i="69"/>
  <c r="Q7" i="75"/>
  <c r="Q7" i="99"/>
  <c r="Q7" i="81"/>
  <c r="Q7" i="72"/>
  <c r="Q7" i="71"/>
  <c r="Q7" i="80"/>
  <c r="Q7" i="98"/>
  <c r="Q7" i="69"/>
  <c r="Q17" i="75"/>
  <c r="Q17" i="81"/>
  <c r="Q17" i="99"/>
  <c r="Q17" i="72"/>
  <c r="Q17" i="71"/>
  <c r="Q17" i="98"/>
  <c r="Q17" i="80"/>
  <c r="Q17" i="69"/>
  <c r="Q9" i="75"/>
  <c r="Q9" i="99"/>
  <c r="Q9" i="81"/>
  <c r="Q9" i="72"/>
  <c r="Q9" i="80"/>
  <c r="Q9" i="71"/>
  <c r="Q9" i="98"/>
  <c r="Q9" i="69"/>
  <c r="Q19" i="75"/>
  <c r="Q19" i="99"/>
  <c r="Q19" i="81"/>
  <c r="Q19" i="72"/>
  <c r="Q19" i="98"/>
  <c r="Q19" i="80"/>
  <c r="Q19" i="71"/>
  <c r="Q19" i="69"/>
  <c r="Q10" i="3"/>
  <c r="Q13" i="3"/>
  <c r="Q13" i="75" l="1"/>
  <c r="Q13" i="99"/>
  <c r="Q13" i="81"/>
  <c r="Q13" i="71"/>
  <c r="Q13" i="72"/>
  <c r="Q13" i="98"/>
  <c r="Q13" i="80"/>
  <c r="Q13" i="69"/>
  <c r="Q10" i="75"/>
  <c r="Q10" i="99"/>
  <c r="Q10" i="81"/>
  <c r="Q10" i="72"/>
  <c r="Q10" i="71"/>
  <c r="Q10" i="98"/>
  <c r="Q10" i="80"/>
  <c r="Q10" i="69"/>
  <c r="AL21" i="3"/>
  <c r="AL19" i="3"/>
  <c r="AL17" i="3"/>
  <c r="AL15" i="3"/>
  <c r="AL12" i="3"/>
  <c r="AL9" i="3"/>
  <c r="AL7" i="3"/>
  <c r="AL9" i="99" l="1"/>
  <c r="AL9" i="75"/>
  <c r="AL9" i="72"/>
  <c r="AL9" i="81"/>
  <c r="AL9" i="71"/>
  <c r="AL9" i="98"/>
  <c r="AL9" i="80"/>
  <c r="AL9" i="69"/>
  <c r="V10" i="76"/>
  <c r="V26" i="76" s="1"/>
  <c r="V43" i="76" s="1"/>
  <c r="V10" i="102"/>
  <c r="V10" i="101"/>
  <c r="V26" i="101" s="1"/>
  <c r="V10" i="73"/>
  <c r="V26" i="73" s="1"/>
  <c r="V43" i="73" s="1"/>
  <c r="V10" i="85"/>
  <c r="V26" i="85" s="1"/>
  <c r="V43" i="85" s="1"/>
  <c r="AL12" i="75"/>
  <c r="AL12" i="81"/>
  <c r="AL12" i="99"/>
  <c r="AL12" i="72"/>
  <c r="AL12" i="71"/>
  <c r="AL12" i="98"/>
  <c r="AL12" i="80"/>
  <c r="AL12" i="69"/>
  <c r="V13" i="76"/>
  <c r="V29" i="76" s="1"/>
  <c r="V46" i="76" s="1"/>
  <c r="V13" i="102"/>
  <c r="V13" i="101"/>
  <c r="V29" i="101" s="1"/>
  <c r="V13" i="85"/>
  <c r="V29" i="85" s="1"/>
  <c r="V46" i="85" s="1"/>
  <c r="V13" i="73"/>
  <c r="V29" i="73" s="1"/>
  <c r="V46" i="73" s="1"/>
  <c r="AL15" i="75"/>
  <c r="AL15" i="81"/>
  <c r="AL15" i="99"/>
  <c r="AL15" i="72"/>
  <c r="AL15" i="71"/>
  <c r="AL15" i="98"/>
  <c r="AL15" i="80"/>
  <c r="AL15" i="69"/>
  <c r="AL19" i="75"/>
  <c r="AL19" i="81"/>
  <c r="AL19" i="99"/>
  <c r="AL19" i="72"/>
  <c r="AL19" i="71"/>
  <c r="AL19" i="98"/>
  <c r="AL19" i="80"/>
  <c r="AL19" i="69"/>
  <c r="AL21" i="75"/>
  <c r="AL21" i="99"/>
  <c r="AL21" i="81"/>
  <c r="AL21" i="72"/>
  <c r="AL21" i="71"/>
  <c r="AL21" i="98"/>
  <c r="AL21" i="80"/>
  <c r="AL21" i="69"/>
  <c r="AL7" i="99"/>
  <c r="AL7" i="75"/>
  <c r="AL7" i="72"/>
  <c r="AL7" i="81"/>
  <c r="AL7" i="71"/>
  <c r="AL7" i="80"/>
  <c r="AL7" i="98"/>
  <c r="AL7" i="69"/>
  <c r="V8" i="76"/>
  <c r="V24" i="76" s="1"/>
  <c r="V41" i="76" s="1"/>
  <c r="V8" i="102"/>
  <c r="V8" i="101"/>
  <c r="V24" i="101" s="1"/>
  <c r="V8" i="73"/>
  <c r="V24" i="73" s="1"/>
  <c r="V41" i="73" s="1"/>
  <c r="V8" i="85"/>
  <c r="V24" i="85" s="1"/>
  <c r="V41" i="85" s="1"/>
  <c r="AL17" i="75"/>
  <c r="AL17" i="99"/>
  <c r="AL17" i="81"/>
  <c r="AL17" i="72"/>
  <c r="AL17" i="98"/>
  <c r="AL17" i="80"/>
  <c r="AL17" i="71"/>
  <c r="AL17" i="69"/>
  <c r="AL10" i="3"/>
  <c r="AL13" i="3"/>
  <c r="V29" i="102" l="1"/>
  <c r="V13" i="67"/>
  <c r="V29" i="67" s="1"/>
  <c r="V46" i="67" s="1"/>
  <c r="AL13" i="75"/>
  <c r="AL13" i="99"/>
  <c r="AL13" i="72"/>
  <c r="AL13" i="81"/>
  <c r="AL13" i="71"/>
  <c r="AL13" i="98"/>
  <c r="AL13" i="80"/>
  <c r="AL13" i="69"/>
  <c r="V14" i="76"/>
  <c r="V30" i="76" s="1"/>
  <c r="V47" i="76" s="1"/>
  <c r="V14" i="102"/>
  <c r="V14" i="101"/>
  <c r="V30" i="101" s="1"/>
  <c r="V14" i="73"/>
  <c r="V30" i="73" s="1"/>
  <c r="V47" i="73" s="1"/>
  <c r="V14" i="85"/>
  <c r="V30" i="85" s="1"/>
  <c r="V47" i="85" s="1"/>
  <c r="AL10" i="75"/>
  <c r="AL10" i="99"/>
  <c r="AL10" i="72"/>
  <c r="AL10" i="81"/>
  <c r="AL10" i="98"/>
  <c r="AL10" i="71"/>
  <c r="AL10" i="80"/>
  <c r="AL10" i="69"/>
  <c r="V11" i="76"/>
  <c r="V27" i="76" s="1"/>
  <c r="V44" i="76" s="1"/>
  <c r="V11" i="101"/>
  <c r="V27" i="101" s="1"/>
  <c r="V11" i="73"/>
  <c r="V27" i="73" s="1"/>
  <c r="V44" i="73" s="1"/>
  <c r="V11" i="85"/>
  <c r="V27" i="85" s="1"/>
  <c r="V44" i="85" s="1"/>
  <c r="V11" i="102"/>
  <c r="V26" i="102"/>
  <c r="V10" i="67"/>
  <c r="V26" i="67" s="1"/>
  <c r="V43" i="67" s="1"/>
  <c r="V8" i="67"/>
  <c r="V24" i="67" s="1"/>
  <c r="V41" i="67" s="1"/>
  <c r="V24" i="102"/>
  <c r="AM7" i="3"/>
  <c r="AN7" i="3"/>
  <c r="AO7" i="3"/>
  <c r="AP7" i="3"/>
  <c r="AR7" i="3"/>
  <c r="AM9" i="3"/>
  <c r="AN9" i="3"/>
  <c r="AO9" i="3"/>
  <c r="AP9" i="3"/>
  <c r="AR9" i="3"/>
  <c r="AN10" i="3"/>
  <c r="AM12" i="3"/>
  <c r="AN12" i="3"/>
  <c r="AO12" i="3"/>
  <c r="AP12" i="3"/>
  <c r="AR12" i="3"/>
  <c r="AM15" i="3"/>
  <c r="AN15" i="3"/>
  <c r="AO15" i="3"/>
  <c r="AP15" i="3"/>
  <c r="AR15" i="3"/>
  <c r="AM17" i="3"/>
  <c r="AN17" i="3"/>
  <c r="AO17" i="3"/>
  <c r="AP17" i="3"/>
  <c r="AR17" i="3"/>
  <c r="AM19" i="3"/>
  <c r="AN19" i="3"/>
  <c r="AO19" i="3"/>
  <c r="AP19" i="3"/>
  <c r="AR19" i="3"/>
  <c r="AM21" i="3"/>
  <c r="AN21" i="3"/>
  <c r="AO21" i="3"/>
  <c r="AP21" i="3"/>
  <c r="AR21" i="3"/>
  <c r="AK21" i="3"/>
  <c r="AK19" i="3"/>
  <c r="AK17" i="3"/>
  <c r="AK15" i="3"/>
  <c r="BA21" i="3"/>
  <c r="AZ21" i="3"/>
  <c r="AY21" i="3"/>
  <c r="AX21" i="3"/>
  <c r="AW21" i="3"/>
  <c r="AV21" i="3"/>
  <c r="AU21" i="3"/>
  <c r="AT21" i="3"/>
  <c r="AS21" i="3"/>
  <c r="BA19" i="3"/>
  <c r="AZ19" i="3"/>
  <c r="AY19" i="3"/>
  <c r="AX19" i="3"/>
  <c r="AW19" i="3"/>
  <c r="AV19" i="3"/>
  <c r="AU19" i="3"/>
  <c r="AT19" i="3"/>
  <c r="AS19" i="3"/>
  <c r="BA17" i="3"/>
  <c r="AZ17" i="3"/>
  <c r="AY17" i="3"/>
  <c r="AX17" i="3"/>
  <c r="AW17" i="3"/>
  <c r="AV17" i="3"/>
  <c r="AU17" i="3"/>
  <c r="AT17" i="3"/>
  <c r="AS17" i="3"/>
  <c r="BA15" i="3"/>
  <c r="AZ15" i="3"/>
  <c r="AY15" i="3"/>
  <c r="AX15" i="3"/>
  <c r="AW15" i="3"/>
  <c r="AV15" i="3"/>
  <c r="AU15" i="3"/>
  <c r="AT15" i="3"/>
  <c r="AS15" i="3"/>
  <c r="BA12" i="3"/>
  <c r="AZ12" i="3"/>
  <c r="AY12" i="3"/>
  <c r="AX12" i="3"/>
  <c r="AW12" i="3"/>
  <c r="AV12" i="3"/>
  <c r="AU12" i="3"/>
  <c r="AT12" i="3"/>
  <c r="AS12" i="3"/>
  <c r="BA9" i="3"/>
  <c r="AZ9" i="3"/>
  <c r="AY9" i="3"/>
  <c r="AX9" i="3"/>
  <c r="AW9" i="3"/>
  <c r="AV9" i="3"/>
  <c r="AU9" i="3"/>
  <c r="AT9" i="3"/>
  <c r="AS9" i="3"/>
  <c r="BA7" i="3"/>
  <c r="AZ7" i="3"/>
  <c r="AY7" i="3"/>
  <c r="AX7" i="3"/>
  <c r="AW7" i="3"/>
  <c r="AV7" i="3"/>
  <c r="AU7" i="3"/>
  <c r="AT7" i="3"/>
  <c r="AS7" i="3"/>
  <c r="AD7" i="3"/>
  <c r="AE7" i="3"/>
  <c r="AF7" i="3"/>
  <c r="AG7" i="3"/>
  <c r="AH7" i="3"/>
  <c r="AI7" i="3"/>
  <c r="AD9" i="3"/>
  <c r="AE9" i="3"/>
  <c r="AF9" i="3"/>
  <c r="AG9" i="3"/>
  <c r="AH9" i="3"/>
  <c r="AI9" i="3"/>
  <c r="AD12" i="3"/>
  <c r="AE12" i="3"/>
  <c r="AF12" i="3"/>
  <c r="AG12" i="3"/>
  <c r="AH12" i="3"/>
  <c r="AI12" i="3"/>
  <c r="AD15" i="3"/>
  <c r="AE15" i="3"/>
  <c r="AF15" i="3"/>
  <c r="AG15" i="3"/>
  <c r="AH15" i="3"/>
  <c r="AI15" i="3"/>
  <c r="AD17" i="3"/>
  <c r="AE17" i="3"/>
  <c r="AF17" i="3"/>
  <c r="AG17" i="3"/>
  <c r="AH17" i="3"/>
  <c r="AI17" i="3"/>
  <c r="AD19" i="3"/>
  <c r="AE19" i="3"/>
  <c r="AF19" i="3"/>
  <c r="AG19" i="3"/>
  <c r="AH19" i="3"/>
  <c r="AI19" i="3"/>
  <c r="AD21" i="3"/>
  <c r="AE21" i="3"/>
  <c r="AF21" i="3"/>
  <c r="AG21" i="3"/>
  <c r="AH21" i="3"/>
  <c r="AI21" i="3"/>
  <c r="AB21" i="3"/>
  <c r="AB19" i="3"/>
  <c r="AB17" i="3"/>
  <c r="AB15" i="3"/>
  <c r="V7" i="3"/>
  <c r="W7" i="3"/>
  <c r="Y7" i="3"/>
  <c r="AA7" i="3"/>
  <c r="V9" i="3"/>
  <c r="W9" i="3"/>
  <c r="Y9" i="3"/>
  <c r="AA9" i="3"/>
  <c r="V12" i="3"/>
  <c r="W12" i="3"/>
  <c r="Y12" i="3"/>
  <c r="AA12" i="3"/>
  <c r="V15" i="3"/>
  <c r="W15" i="3"/>
  <c r="Y15" i="3"/>
  <c r="AA15" i="3"/>
  <c r="V17" i="3"/>
  <c r="W17" i="3"/>
  <c r="Y17" i="3"/>
  <c r="AA17" i="3"/>
  <c r="V19" i="3"/>
  <c r="W19" i="3"/>
  <c r="Y19" i="3"/>
  <c r="AA19" i="3"/>
  <c r="V21" i="3"/>
  <c r="W21" i="3"/>
  <c r="Y21" i="3"/>
  <c r="AA21" i="3"/>
  <c r="U9" i="3"/>
  <c r="AK12" i="3"/>
  <c r="AK9" i="3"/>
  <c r="AK7" i="3"/>
  <c r="U9" i="75" l="1"/>
  <c r="U9" i="99"/>
  <c r="U9" i="81"/>
  <c r="U9" i="98"/>
  <c r="U9" i="80"/>
  <c r="U9" i="72"/>
  <c r="U9" i="69"/>
  <c r="U9" i="71"/>
  <c r="E10" i="101"/>
  <c r="E26" i="101" s="1"/>
  <c r="E10" i="73"/>
  <c r="E26" i="73" s="1"/>
  <c r="E43" i="73" s="1"/>
  <c r="E10" i="85"/>
  <c r="E26" i="85" s="1"/>
  <c r="E43" i="85" s="1"/>
  <c r="E10" i="76"/>
  <c r="E26" i="76" s="1"/>
  <c r="E43" i="76" s="1"/>
  <c r="E10" i="102"/>
  <c r="V19" i="75"/>
  <c r="V19" i="99"/>
  <c r="V19" i="81"/>
  <c r="V19" i="72"/>
  <c r="V19" i="71"/>
  <c r="V19" i="98"/>
  <c r="V19" i="80"/>
  <c r="V19" i="69"/>
  <c r="V12" i="75"/>
  <c r="V12" i="99"/>
  <c r="V12" i="81"/>
  <c r="V12" i="72"/>
  <c r="V12" i="71"/>
  <c r="V12" i="98"/>
  <c r="V12" i="80"/>
  <c r="V12" i="69"/>
  <c r="F13" i="76"/>
  <c r="F29" i="76" s="1"/>
  <c r="F46" i="76" s="1"/>
  <c r="F13" i="102"/>
  <c r="F13" i="101"/>
  <c r="F29" i="101" s="1"/>
  <c r="F13" i="85"/>
  <c r="F29" i="85" s="1"/>
  <c r="F46" i="85" s="1"/>
  <c r="F13" i="73"/>
  <c r="F29" i="73" s="1"/>
  <c r="F46" i="73" s="1"/>
  <c r="V7" i="99"/>
  <c r="V7" i="75"/>
  <c r="V7" i="72"/>
  <c r="V7" i="81"/>
  <c r="V7" i="71"/>
  <c r="V7" i="80"/>
  <c r="V7" i="98"/>
  <c r="V7" i="69"/>
  <c r="F8" i="76"/>
  <c r="F24" i="76" s="1"/>
  <c r="F41" i="76" s="1"/>
  <c r="F8" i="102"/>
  <c r="F8" i="101"/>
  <c r="F24" i="101" s="1"/>
  <c r="F8" i="73"/>
  <c r="F24" i="73" s="1"/>
  <c r="F41" i="73" s="1"/>
  <c r="F8" i="85"/>
  <c r="F24" i="85" s="1"/>
  <c r="F41" i="85" s="1"/>
  <c r="AF21" i="75"/>
  <c r="AF21" i="81"/>
  <c r="AF21" i="72"/>
  <c r="AF21" i="99"/>
  <c r="AF21" i="71"/>
  <c r="AF21" i="80"/>
  <c r="AF21" i="69"/>
  <c r="AF21" i="98"/>
  <c r="AH19" i="75"/>
  <c r="AH19" i="81"/>
  <c r="AH19" i="72"/>
  <c r="AH19" i="99"/>
  <c r="AH19" i="71"/>
  <c r="AH19" i="98"/>
  <c r="AH19" i="80"/>
  <c r="AH19" i="69"/>
  <c r="AF17" i="99"/>
  <c r="AF17" i="81"/>
  <c r="AF17" i="72"/>
  <c r="AF17" i="75"/>
  <c r="AF17" i="71"/>
  <c r="AF17" i="80"/>
  <c r="AF17" i="69"/>
  <c r="AF17" i="98"/>
  <c r="AD15" i="75"/>
  <c r="AD15" i="81"/>
  <c r="AD15" i="99"/>
  <c r="AD15" i="72"/>
  <c r="AD15" i="98"/>
  <c r="AD15" i="80"/>
  <c r="AD15" i="71"/>
  <c r="AD15" i="69"/>
  <c r="AH9" i="99"/>
  <c r="AH9" i="75"/>
  <c r="AH9" i="72"/>
  <c r="AH9" i="71"/>
  <c r="AH9" i="81"/>
  <c r="AH9" i="80"/>
  <c r="AH9" i="98"/>
  <c r="AH9" i="69"/>
  <c r="R10" i="76"/>
  <c r="R26" i="76" s="1"/>
  <c r="R43" i="76" s="1"/>
  <c r="R10" i="102"/>
  <c r="R10" i="101"/>
  <c r="R26" i="101" s="1"/>
  <c r="R10" i="85"/>
  <c r="R26" i="85" s="1"/>
  <c r="R43" i="85" s="1"/>
  <c r="R10" i="73"/>
  <c r="R26" i="73" s="1"/>
  <c r="R43" i="73" s="1"/>
  <c r="AF7" i="75"/>
  <c r="AF7" i="99"/>
  <c r="AF7" i="72"/>
  <c r="AF7" i="81"/>
  <c r="AF7" i="98"/>
  <c r="AF7" i="71"/>
  <c r="AF7" i="80"/>
  <c r="AF7" i="69"/>
  <c r="P8" i="102"/>
  <c r="P8" i="85"/>
  <c r="P24" i="85" s="1"/>
  <c r="P41" i="85" s="1"/>
  <c r="P8" i="101"/>
  <c r="P24" i="101" s="1"/>
  <c r="P8" i="76"/>
  <c r="P24" i="76" s="1"/>
  <c r="P41" i="76" s="1"/>
  <c r="P8" i="73"/>
  <c r="P24" i="73" s="1"/>
  <c r="P41" i="73" s="1"/>
  <c r="AX7" i="75"/>
  <c r="AX7" i="99"/>
  <c r="AX7" i="81"/>
  <c r="AX7" i="72"/>
  <c r="AX7" i="80"/>
  <c r="AX7" i="69"/>
  <c r="AX7" i="98"/>
  <c r="AX7" i="71"/>
  <c r="AH8" i="76"/>
  <c r="AH24" i="76" s="1"/>
  <c r="AH41" i="76" s="1"/>
  <c r="AH8" i="102"/>
  <c r="AH8" i="101"/>
  <c r="AH24" i="101" s="1"/>
  <c r="AH8" i="73"/>
  <c r="AH24" i="73" s="1"/>
  <c r="AH41" i="73" s="1"/>
  <c r="AH8" i="85"/>
  <c r="AH24" i="85" s="1"/>
  <c r="AH41" i="85" s="1"/>
  <c r="AS9" i="75"/>
  <c r="AS9" i="99"/>
  <c r="AS9" i="81"/>
  <c r="AS9" i="72"/>
  <c r="AS9" i="80"/>
  <c r="AS9" i="98"/>
  <c r="AS9" i="71"/>
  <c r="AS9" i="69"/>
  <c r="AC10" i="76"/>
  <c r="AC26" i="76" s="1"/>
  <c r="AC43" i="76" s="1"/>
  <c r="AC10" i="102"/>
  <c r="AC10" i="101"/>
  <c r="AC26" i="101" s="1"/>
  <c r="AC10" i="73"/>
  <c r="AC26" i="73" s="1"/>
  <c r="AC43" i="73" s="1"/>
  <c r="AC10" i="85"/>
  <c r="AC26" i="85" s="1"/>
  <c r="AC43" i="85" s="1"/>
  <c r="BA9" i="75"/>
  <c r="BA9" i="81"/>
  <c r="BA9" i="99"/>
  <c r="BA9" i="71"/>
  <c r="BA9" i="98"/>
  <c r="BA9" i="80"/>
  <c r="BA9" i="69"/>
  <c r="BA9" i="72"/>
  <c r="AK10" i="76"/>
  <c r="AK26" i="76" s="1"/>
  <c r="AK43" i="76" s="1"/>
  <c r="AK10" i="101"/>
  <c r="AK26" i="101" s="1"/>
  <c r="AK10" i="73"/>
  <c r="AK26" i="73" s="1"/>
  <c r="AK43" i="73" s="1"/>
  <c r="AK10" i="102"/>
  <c r="AK10" i="85"/>
  <c r="AK26" i="85" s="1"/>
  <c r="AK43" i="85" s="1"/>
  <c r="AZ12" i="75"/>
  <c r="AZ12" i="72"/>
  <c r="AZ12" i="71"/>
  <c r="AZ12" i="99"/>
  <c r="AZ12" i="81"/>
  <c r="AZ12" i="98"/>
  <c r="AZ12" i="80"/>
  <c r="AZ12" i="69"/>
  <c r="AJ13" i="102"/>
  <c r="AJ13" i="85"/>
  <c r="AJ29" i="85" s="1"/>
  <c r="AJ46" i="85" s="1"/>
  <c r="AJ13" i="76"/>
  <c r="AJ29" i="76" s="1"/>
  <c r="AJ46" i="76" s="1"/>
  <c r="AJ13" i="101"/>
  <c r="AJ29" i="101" s="1"/>
  <c r="AJ13" i="73"/>
  <c r="AJ29" i="73" s="1"/>
  <c r="AJ46" i="73" s="1"/>
  <c r="AY15" i="75"/>
  <c r="AY15" i="99"/>
  <c r="AY15" i="81"/>
  <c r="AY15" i="72"/>
  <c r="AY15" i="71"/>
  <c r="AY15" i="98"/>
  <c r="AY15" i="80"/>
  <c r="AY15" i="69"/>
  <c r="AX17" i="75"/>
  <c r="AX17" i="81"/>
  <c r="AX17" i="99"/>
  <c r="AX17" i="72"/>
  <c r="AX17" i="98"/>
  <c r="AX17" i="80"/>
  <c r="AX17" i="69"/>
  <c r="AX17" i="71"/>
  <c r="AW19" i="75"/>
  <c r="AW19" i="99"/>
  <c r="AW19" i="81"/>
  <c r="AW19" i="72"/>
  <c r="AW19" i="98"/>
  <c r="AW19" i="80"/>
  <c r="AW19" i="71"/>
  <c r="AW19" i="69"/>
  <c r="AV21" i="75"/>
  <c r="AV21" i="99"/>
  <c r="AV21" i="81"/>
  <c r="AV21" i="72"/>
  <c r="AV21" i="80"/>
  <c r="AV21" i="69"/>
  <c r="AV21" i="98"/>
  <c r="AV21" i="71"/>
  <c r="AZ21" i="75"/>
  <c r="AZ21" i="81"/>
  <c r="AZ21" i="72"/>
  <c r="AZ21" i="99"/>
  <c r="AZ21" i="71"/>
  <c r="AZ21" i="69"/>
  <c r="AZ21" i="80"/>
  <c r="AZ21" i="98"/>
  <c r="AO21" i="75"/>
  <c r="AO21" i="99"/>
  <c r="AO21" i="81"/>
  <c r="AO21" i="72"/>
  <c r="AO21" i="98"/>
  <c r="AO21" i="71"/>
  <c r="AO21" i="80"/>
  <c r="AO21" i="69"/>
  <c r="AP19" i="75"/>
  <c r="AP19" i="99"/>
  <c r="AP19" i="81"/>
  <c r="AP19" i="72"/>
  <c r="AP19" i="71"/>
  <c r="AP19" i="98"/>
  <c r="AP19" i="80"/>
  <c r="AP19" i="69"/>
  <c r="AM17" i="75"/>
  <c r="AM17" i="99"/>
  <c r="AM17" i="72"/>
  <c r="AM17" i="81"/>
  <c r="AM17" i="98"/>
  <c r="AM17" i="80"/>
  <c r="AM17" i="71"/>
  <c r="AM17" i="69"/>
  <c r="AN15" i="75"/>
  <c r="AN15" i="99"/>
  <c r="AN15" i="81"/>
  <c r="AN15" i="72"/>
  <c r="AN15" i="71"/>
  <c r="AN15" i="80"/>
  <c r="AN15" i="69"/>
  <c r="AN15" i="98"/>
  <c r="AR9" i="99"/>
  <c r="AR9" i="75"/>
  <c r="AR9" i="72"/>
  <c r="AR9" i="81"/>
  <c r="AR9" i="71"/>
  <c r="AR9" i="98"/>
  <c r="AR9" i="69"/>
  <c r="AR9" i="80"/>
  <c r="AB10" i="102"/>
  <c r="AB10" i="101"/>
  <c r="AB26" i="101" s="1"/>
  <c r="AB10" i="76"/>
  <c r="AB26" i="76" s="1"/>
  <c r="AB43" i="76" s="1"/>
  <c r="AB10" i="85"/>
  <c r="AB26" i="85" s="1"/>
  <c r="AB43" i="85" s="1"/>
  <c r="AB10" i="73"/>
  <c r="AB26" i="73" s="1"/>
  <c r="AB43" i="73" s="1"/>
  <c r="AM9" i="99"/>
  <c r="AM9" i="75"/>
  <c r="AM9" i="72"/>
  <c r="AM9" i="71"/>
  <c r="AM9" i="81"/>
  <c r="AM9" i="98"/>
  <c r="AM9" i="80"/>
  <c r="AM9" i="69"/>
  <c r="W10" i="76"/>
  <c r="W26" i="76" s="1"/>
  <c r="W43" i="76" s="1"/>
  <c r="W10" i="102"/>
  <c r="W10" i="73"/>
  <c r="W26" i="73" s="1"/>
  <c r="W43" i="73" s="1"/>
  <c r="W10" i="101"/>
  <c r="W26" i="101" s="1"/>
  <c r="W10" i="85"/>
  <c r="W26" i="85" s="1"/>
  <c r="W43" i="85" s="1"/>
  <c r="AN7" i="75"/>
  <c r="AN7" i="99"/>
  <c r="AN7" i="81"/>
  <c r="AN7" i="72"/>
  <c r="AN7" i="98"/>
  <c r="AN7" i="71"/>
  <c r="AN7" i="69"/>
  <c r="AN7" i="80"/>
  <c r="X8" i="85"/>
  <c r="X24" i="85" s="1"/>
  <c r="X41" i="85" s="1"/>
  <c r="X8" i="102"/>
  <c r="X8" i="101"/>
  <c r="X24" i="101" s="1"/>
  <c r="X8" i="76"/>
  <c r="X24" i="76" s="1"/>
  <c r="X41" i="76" s="1"/>
  <c r="X8" i="73"/>
  <c r="X24" i="73" s="1"/>
  <c r="X41" i="73" s="1"/>
  <c r="AK7" i="75"/>
  <c r="AK7" i="99"/>
  <c r="AK7" i="81"/>
  <c r="AK7" i="71"/>
  <c r="AK7" i="72"/>
  <c r="AK7" i="80"/>
  <c r="AK7" i="98"/>
  <c r="AK7" i="69"/>
  <c r="U8" i="76"/>
  <c r="U24" i="76" s="1"/>
  <c r="U41" i="76" s="1"/>
  <c r="U8" i="102"/>
  <c r="U8" i="101"/>
  <c r="U24" i="101" s="1"/>
  <c r="U8" i="73"/>
  <c r="U24" i="73" s="1"/>
  <c r="U41" i="73" s="1"/>
  <c r="U8" i="85"/>
  <c r="U24" i="85" s="1"/>
  <c r="U41" i="85" s="1"/>
  <c r="AA19" i="99"/>
  <c r="AA19" i="75"/>
  <c r="AA19" i="81"/>
  <c r="AA19" i="72"/>
  <c r="AA19" i="71"/>
  <c r="AA19" i="98"/>
  <c r="AA19" i="80"/>
  <c r="AA19" i="69"/>
  <c r="AA15" i="99"/>
  <c r="AA15" i="72"/>
  <c r="AA15" i="81"/>
  <c r="AA15" i="75"/>
  <c r="AA15" i="71"/>
  <c r="AA15" i="98"/>
  <c r="AA15" i="80"/>
  <c r="AA15" i="69"/>
  <c r="AA7" i="75"/>
  <c r="AA7" i="99"/>
  <c r="AA7" i="72"/>
  <c r="AA7" i="71"/>
  <c r="AA7" i="81"/>
  <c r="AA7" i="98"/>
  <c r="AA7" i="80"/>
  <c r="AA7" i="69"/>
  <c r="K8" i="76"/>
  <c r="K24" i="76" s="1"/>
  <c r="K41" i="76" s="1"/>
  <c r="K8" i="102"/>
  <c r="K8" i="101"/>
  <c r="K24" i="101" s="1"/>
  <c r="K8" i="73"/>
  <c r="K24" i="73" s="1"/>
  <c r="K41" i="73" s="1"/>
  <c r="K8" i="85"/>
  <c r="K24" i="85" s="1"/>
  <c r="K41" i="85" s="1"/>
  <c r="AI21" i="75"/>
  <c r="AI21" i="99"/>
  <c r="AI21" i="81"/>
  <c r="AI21" i="72"/>
  <c r="AI21" i="71"/>
  <c r="AI21" i="98"/>
  <c r="AI21" i="80"/>
  <c r="AI21" i="69"/>
  <c r="AG19" i="75"/>
  <c r="AG19" i="99"/>
  <c r="AG19" i="81"/>
  <c r="AG19" i="98"/>
  <c r="AG19" i="80"/>
  <c r="AG19" i="72"/>
  <c r="AG19" i="71"/>
  <c r="AG19" i="69"/>
  <c r="AI17" i="75"/>
  <c r="AI17" i="99"/>
  <c r="AI17" i="72"/>
  <c r="AI17" i="81"/>
  <c r="AI17" i="71"/>
  <c r="AI17" i="98"/>
  <c r="AI17" i="80"/>
  <c r="AI17" i="69"/>
  <c r="AG15" i="75"/>
  <c r="AG15" i="81"/>
  <c r="AG15" i="99"/>
  <c r="AG15" i="71"/>
  <c r="AG15" i="98"/>
  <c r="AG15" i="80"/>
  <c r="AG15" i="72"/>
  <c r="AG15" i="69"/>
  <c r="AE12" i="75"/>
  <c r="AE12" i="99"/>
  <c r="AE12" i="72"/>
  <c r="AE12" i="71"/>
  <c r="AE12" i="81"/>
  <c r="AE12" i="98"/>
  <c r="AE12" i="80"/>
  <c r="AE12" i="69"/>
  <c r="O13" i="101"/>
  <c r="O29" i="101" s="1"/>
  <c r="O13" i="73"/>
  <c r="O29" i="73" s="1"/>
  <c r="O46" i="73" s="1"/>
  <c r="O13" i="102"/>
  <c r="O13" i="76"/>
  <c r="O29" i="76" s="1"/>
  <c r="O46" i="76" s="1"/>
  <c r="O13" i="85"/>
  <c r="O29" i="85" s="1"/>
  <c r="O46" i="85" s="1"/>
  <c r="AI7" i="75"/>
  <c r="AI7" i="99"/>
  <c r="AI7" i="81"/>
  <c r="AI7" i="72"/>
  <c r="AI7" i="71"/>
  <c r="AI7" i="98"/>
  <c r="AI7" i="80"/>
  <c r="AI7" i="69"/>
  <c r="S8" i="76"/>
  <c r="S24" i="76" s="1"/>
  <c r="S41" i="76" s="1"/>
  <c r="S8" i="102"/>
  <c r="S8" i="101"/>
  <c r="S24" i="101" s="1"/>
  <c r="S8" i="73"/>
  <c r="S24" i="73" s="1"/>
  <c r="S41" i="73" s="1"/>
  <c r="S8" i="85"/>
  <c r="S24" i="85" s="1"/>
  <c r="S41" i="85" s="1"/>
  <c r="AU7" i="75"/>
  <c r="AU7" i="99"/>
  <c r="AU7" i="72"/>
  <c r="AU7" i="81"/>
  <c r="AU7" i="71"/>
  <c r="AU7" i="98"/>
  <c r="AU7" i="80"/>
  <c r="AU7" i="69"/>
  <c r="AE8" i="76"/>
  <c r="AE24" i="76" s="1"/>
  <c r="AE41" i="76" s="1"/>
  <c r="AE8" i="102"/>
  <c r="AE8" i="101"/>
  <c r="AE24" i="101" s="1"/>
  <c r="AE8" i="85"/>
  <c r="AE24" i="85" s="1"/>
  <c r="AE41" i="85" s="1"/>
  <c r="AE8" i="73"/>
  <c r="AE24" i="73" s="1"/>
  <c r="AE41" i="73" s="1"/>
  <c r="AT9" i="75"/>
  <c r="AT9" i="99"/>
  <c r="AT9" i="81"/>
  <c r="AT9" i="72"/>
  <c r="AT9" i="71"/>
  <c r="AT9" i="80"/>
  <c r="AT9" i="69"/>
  <c r="AT9" i="98"/>
  <c r="AD10" i="102"/>
  <c r="AD10" i="101"/>
  <c r="AD26" i="101" s="1"/>
  <c r="AD10" i="76"/>
  <c r="AD26" i="76" s="1"/>
  <c r="AD43" i="76" s="1"/>
  <c r="AD10" i="73"/>
  <c r="AD26" i="73" s="1"/>
  <c r="AD43" i="73" s="1"/>
  <c r="AD10" i="85"/>
  <c r="AD26" i="85" s="1"/>
  <c r="AD43" i="85" s="1"/>
  <c r="AS12" i="75"/>
  <c r="AS12" i="99"/>
  <c r="AS12" i="81"/>
  <c r="AS12" i="72"/>
  <c r="AS12" i="98"/>
  <c r="AS12" i="80"/>
  <c r="AS12" i="69"/>
  <c r="AS12" i="71"/>
  <c r="AC13" i="76"/>
  <c r="AC29" i="76" s="1"/>
  <c r="AC46" i="76" s="1"/>
  <c r="AC13" i="102"/>
  <c r="AC13" i="85"/>
  <c r="AC29" i="85" s="1"/>
  <c r="AC46" i="85" s="1"/>
  <c r="AC13" i="73"/>
  <c r="AC29" i="73" s="1"/>
  <c r="AC46" i="73" s="1"/>
  <c r="AC13" i="101"/>
  <c r="AC29" i="101" s="1"/>
  <c r="BA12" i="75"/>
  <c r="BA12" i="99"/>
  <c r="BA12" i="81"/>
  <c r="BA12" i="72"/>
  <c r="BA12" i="71"/>
  <c r="BA12" i="98"/>
  <c r="BA12" i="80"/>
  <c r="BA12" i="69"/>
  <c r="AK13" i="76"/>
  <c r="AK29" i="76" s="1"/>
  <c r="AK46" i="76" s="1"/>
  <c r="AK13" i="101"/>
  <c r="AK29" i="101" s="1"/>
  <c r="AK13" i="102"/>
  <c r="AK13" i="85"/>
  <c r="AK29" i="85" s="1"/>
  <c r="AK46" i="85" s="1"/>
  <c r="AK13" i="73"/>
  <c r="AK29" i="73" s="1"/>
  <c r="AK46" i="73" s="1"/>
  <c r="AZ15" i="75"/>
  <c r="AZ15" i="81"/>
  <c r="AZ15" i="99"/>
  <c r="AZ15" i="72"/>
  <c r="AZ15" i="71"/>
  <c r="AZ15" i="69"/>
  <c r="AZ15" i="98"/>
  <c r="AZ15" i="80"/>
  <c r="AY17" i="75"/>
  <c r="AY17" i="99"/>
  <c r="AY17" i="81"/>
  <c r="AY17" i="72"/>
  <c r="AY17" i="71"/>
  <c r="AY17" i="98"/>
  <c r="AY17" i="80"/>
  <c r="AY17" i="69"/>
  <c r="AX19" i="75"/>
  <c r="AX19" i="99"/>
  <c r="AX19" i="81"/>
  <c r="AX19" i="72"/>
  <c r="AX19" i="71"/>
  <c r="AX19" i="98"/>
  <c r="AX19" i="80"/>
  <c r="AX19" i="69"/>
  <c r="AW21" i="75"/>
  <c r="AW21" i="99"/>
  <c r="AW21" i="72"/>
  <c r="AW21" i="81"/>
  <c r="AW21" i="71"/>
  <c r="AW21" i="98"/>
  <c r="AW21" i="80"/>
  <c r="AW21" i="69"/>
  <c r="BA21" i="75"/>
  <c r="BA21" i="99"/>
  <c r="BA21" i="72"/>
  <c r="BA21" i="98"/>
  <c r="BA21" i="71"/>
  <c r="BA21" i="81"/>
  <c r="BA21" i="80"/>
  <c r="BA21" i="69"/>
  <c r="AN21" i="75"/>
  <c r="AN21" i="81"/>
  <c r="AN21" i="72"/>
  <c r="AN21" i="71"/>
  <c r="AN21" i="99"/>
  <c r="AN21" i="98"/>
  <c r="AN21" i="80"/>
  <c r="AN21" i="69"/>
  <c r="AO19" i="75"/>
  <c r="AO19" i="81"/>
  <c r="AO19" i="99"/>
  <c r="AO19" i="71"/>
  <c r="AO19" i="98"/>
  <c r="AO19" i="80"/>
  <c r="AO19" i="72"/>
  <c r="AO19" i="69"/>
  <c r="AP17" i="75"/>
  <c r="AP17" i="81"/>
  <c r="AP17" i="99"/>
  <c r="AP17" i="72"/>
  <c r="AP17" i="71"/>
  <c r="AP17" i="98"/>
  <c r="AP17" i="80"/>
  <c r="AP17" i="69"/>
  <c r="AR15" i="75"/>
  <c r="AR15" i="99"/>
  <c r="AR15" i="72"/>
  <c r="AR15" i="81"/>
  <c r="AR15" i="71"/>
  <c r="AR15" i="69"/>
  <c r="AR15" i="80"/>
  <c r="AR15" i="98"/>
  <c r="AM15" i="75"/>
  <c r="AM15" i="99"/>
  <c r="AM15" i="72"/>
  <c r="AM15" i="81"/>
  <c r="AM15" i="71"/>
  <c r="AM15" i="98"/>
  <c r="AM15" i="80"/>
  <c r="AM15" i="69"/>
  <c r="AN12" i="75"/>
  <c r="AN12" i="99"/>
  <c r="AN12" i="81"/>
  <c r="AN12" i="72"/>
  <c r="AN12" i="71"/>
  <c r="AN12" i="80"/>
  <c r="AN12" i="98"/>
  <c r="AN12" i="69"/>
  <c r="X13" i="76"/>
  <c r="X29" i="76" s="1"/>
  <c r="X46" i="76" s="1"/>
  <c r="X13" i="102"/>
  <c r="X13" i="101"/>
  <c r="X29" i="101" s="1"/>
  <c r="X13" i="85"/>
  <c r="X29" i="85" s="1"/>
  <c r="X46" i="85" s="1"/>
  <c r="X13" i="73"/>
  <c r="X29" i="73" s="1"/>
  <c r="X46" i="73" s="1"/>
  <c r="AR7" i="75"/>
  <c r="AR7" i="99"/>
  <c r="AR7" i="81"/>
  <c r="AR7" i="72"/>
  <c r="AR7" i="98"/>
  <c r="AR7" i="71"/>
  <c r="AR7" i="69"/>
  <c r="AR7" i="80"/>
  <c r="AB8" i="101"/>
  <c r="AB24" i="101" s="1"/>
  <c r="AB8" i="85"/>
  <c r="AB24" i="85" s="1"/>
  <c r="AB41" i="85" s="1"/>
  <c r="AB8" i="73"/>
  <c r="AB24" i="73" s="1"/>
  <c r="AB41" i="73" s="1"/>
  <c r="AB8" i="76"/>
  <c r="AB24" i="76" s="1"/>
  <c r="AB41" i="76" s="1"/>
  <c r="AB8" i="102"/>
  <c r="AM7" i="75"/>
  <c r="AM7" i="99"/>
  <c r="AM7" i="81"/>
  <c r="AM7" i="72"/>
  <c r="AM7" i="71"/>
  <c r="AM7" i="80"/>
  <c r="AM7" i="69"/>
  <c r="AM7" i="98"/>
  <c r="W8" i="76"/>
  <c r="W24" i="76" s="1"/>
  <c r="W41" i="76" s="1"/>
  <c r="W8" i="102"/>
  <c r="W8" i="101"/>
  <c r="W24" i="101" s="1"/>
  <c r="W8" i="85"/>
  <c r="W24" i="85" s="1"/>
  <c r="W41" i="85" s="1"/>
  <c r="W8" i="73"/>
  <c r="W24" i="73" s="1"/>
  <c r="W41" i="73" s="1"/>
  <c r="AK9" i="75"/>
  <c r="AK9" i="99"/>
  <c r="AK9" i="81"/>
  <c r="AK9" i="98"/>
  <c r="AK9" i="80"/>
  <c r="AK9" i="72"/>
  <c r="AK9" i="71"/>
  <c r="AK9" i="69"/>
  <c r="U10" i="101"/>
  <c r="U26" i="101" s="1"/>
  <c r="U10" i="102"/>
  <c r="U10" i="76"/>
  <c r="U26" i="76" s="1"/>
  <c r="U43" i="76" s="1"/>
  <c r="U10" i="85"/>
  <c r="U26" i="85" s="1"/>
  <c r="U43" i="85" s="1"/>
  <c r="U10" i="73"/>
  <c r="U26" i="73" s="1"/>
  <c r="U43" i="73" s="1"/>
  <c r="Y21" i="75"/>
  <c r="Y21" i="81"/>
  <c r="Y21" i="99"/>
  <c r="Y21" i="72"/>
  <c r="Y21" i="98"/>
  <c r="Y21" i="80"/>
  <c r="Y21" i="71"/>
  <c r="Y21" i="69"/>
  <c r="Y19" i="75"/>
  <c r="Y19" i="99"/>
  <c r="Y19" i="81"/>
  <c r="Y19" i="71"/>
  <c r="Y19" i="98"/>
  <c r="Y19" i="80"/>
  <c r="Y19" i="72"/>
  <c r="Y19" i="69"/>
  <c r="Y17" i="75"/>
  <c r="Y17" i="99"/>
  <c r="Y17" i="81"/>
  <c r="Y17" i="72"/>
  <c r="Y17" i="71"/>
  <c r="Y17" i="98"/>
  <c r="Y17" i="80"/>
  <c r="Y17" i="69"/>
  <c r="Y15" i="75"/>
  <c r="Y15" i="81"/>
  <c r="Y15" i="99"/>
  <c r="Y15" i="98"/>
  <c r="Y15" i="80"/>
  <c r="Y15" i="72"/>
  <c r="Y15" i="71"/>
  <c r="Y15" i="69"/>
  <c r="Y12" i="75"/>
  <c r="Y12" i="81"/>
  <c r="Y12" i="99"/>
  <c r="Y12" i="98"/>
  <c r="Y12" i="80"/>
  <c r="Y12" i="71"/>
  <c r="Y12" i="69"/>
  <c r="Y12" i="72"/>
  <c r="I13" i="102"/>
  <c r="I13" i="76"/>
  <c r="I29" i="76" s="1"/>
  <c r="I46" i="76" s="1"/>
  <c r="I13" i="101"/>
  <c r="I29" i="101" s="1"/>
  <c r="I13" i="85"/>
  <c r="I29" i="85" s="1"/>
  <c r="I46" i="85" s="1"/>
  <c r="I13" i="73"/>
  <c r="I29" i="73" s="1"/>
  <c r="I46" i="73" s="1"/>
  <c r="Y9" i="75"/>
  <c r="Y9" i="99"/>
  <c r="Y9" i="81"/>
  <c r="Y9" i="72"/>
  <c r="Y9" i="80"/>
  <c r="Y9" i="71"/>
  <c r="Y9" i="69"/>
  <c r="Y9" i="98"/>
  <c r="I10" i="102"/>
  <c r="I10" i="85"/>
  <c r="I26" i="85" s="1"/>
  <c r="I43" i="85" s="1"/>
  <c r="I10" i="101"/>
  <c r="I26" i="101" s="1"/>
  <c r="I10" i="73"/>
  <c r="I26" i="73" s="1"/>
  <c r="I43" i="73" s="1"/>
  <c r="I10" i="76"/>
  <c r="I26" i="76" s="1"/>
  <c r="I43" i="76" s="1"/>
  <c r="Y7" i="75"/>
  <c r="Y7" i="99"/>
  <c r="Y7" i="81"/>
  <c r="Y7" i="71"/>
  <c r="Y7" i="72"/>
  <c r="Y7" i="98"/>
  <c r="Y7" i="80"/>
  <c r="Y7" i="69"/>
  <c r="I8" i="102"/>
  <c r="I8" i="101"/>
  <c r="I24" i="101" s="1"/>
  <c r="I8" i="76"/>
  <c r="I24" i="76" s="1"/>
  <c r="I41" i="76" s="1"/>
  <c r="I8" i="73"/>
  <c r="I24" i="73" s="1"/>
  <c r="I41" i="73" s="1"/>
  <c r="I8" i="85"/>
  <c r="I24" i="85" s="1"/>
  <c r="I41" i="85" s="1"/>
  <c r="AB17" i="75"/>
  <c r="AB17" i="99"/>
  <c r="AB17" i="81"/>
  <c r="AB17" i="72"/>
  <c r="AB17" i="98"/>
  <c r="AB17" i="80"/>
  <c r="AB17" i="71"/>
  <c r="AB17" i="69"/>
  <c r="AH21" i="75"/>
  <c r="AH21" i="99"/>
  <c r="AH21" i="81"/>
  <c r="AH21" i="72"/>
  <c r="AH21" i="71"/>
  <c r="AH21" i="98"/>
  <c r="AH21" i="80"/>
  <c r="AH21" i="69"/>
  <c r="AD21" i="75"/>
  <c r="AD21" i="81"/>
  <c r="AD21" i="99"/>
  <c r="AD21" i="72"/>
  <c r="AD21" i="98"/>
  <c r="AD21" i="80"/>
  <c r="AD21" i="71"/>
  <c r="AD21" i="69"/>
  <c r="AF19" i="75"/>
  <c r="AF19" i="99"/>
  <c r="AF19" i="81"/>
  <c r="AF19" i="72"/>
  <c r="AF19" i="71"/>
  <c r="AF19" i="98"/>
  <c r="AF19" i="80"/>
  <c r="AF19" i="69"/>
  <c r="AH17" i="75"/>
  <c r="AH17" i="99"/>
  <c r="AH17" i="81"/>
  <c r="AH17" i="72"/>
  <c r="AH17" i="98"/>
  <c r="AH17" i="80"/>
  <c r="AH17" i="69"/>
  <c r="AH17" i="71"/>
  <c r="AD17" i="75"/>
  <c r="AD17" i="99"/>
  <c r="AD17" i="72"/>
  <c r="AD17" i="81"/>
  <c r="AD17" i="71"/>
  <c r="AD17" i="98"/>
  <c r="AD17" i="80"/>
  <c r="AD17" i="69"/>
  <c r="AF15" i="75"/>
  <c r="AF15" i="99"/>
  <c r="AF15" i="81"/>
  <c r="AF15" i="72"/>
  <c r="AF15" i="71"/>
  <c r="AF15" i="98"/>
  <c r="AF15" i="69"/>
  <c r="AF15" i="80"/>
  <c r="AH12" i="75"/>
  <c r="AH12" i="99"/>
  <c r="AH12" i="81"/>
  <c r="AH12" i="72"/>
  <c r="AH12" i="71"/>
  <c r="AH12" i="98"/>
  <c r="AH12" i="80"/>
  <c r="AH12" i="69"/>
  <c r="R13" i="76"/>
  <c r="R29" i="76" s="1"/>
  <c r="R46" i="76" s="1"/>
  <c r="R13" i="102"/>
  <c r="R13" i="101"/>
  <c r="R29" i="101" s="1"/>
  <c r="R13" i="85"/>
  <c r="R29" i="85" s="1"/>
  <c r="R46" i="85" s="1"/>
  <c r="R13" i="73"/>
  <c r="R29" i="73" s="1"/>
  <c r="R46" i="73" s="1"/>
  <c r="AD12" i="75"/>
  <c r="AD12" i="81"/>
  <c r="AD12" i="99"/>
  <c r="AD12" i="72"/>
  <c r="AD12" i="71"/>
  <c r="AD12" i="98"/>
  <c r="AD12" i="80"/>
  <c r="AD12" i="69"/>
  <c r="N13" i="76"/>
  <c r="N29" i="76" s="1"/>
  <c r="N46" i="76" s="1"/>
  <c r="N13" i="102"/>
  <c r="N13" i="101"/>
  <c r="N29" i="101" s="1"/>
  <c r="N13" i="85"/>
  <c r="N29" i="85" s="1"/>
  <c r="N46" i="85" s="1"/>
  <c r="N13" i="73"/>
  <c r="N29" i="73" s="1"/>
  <c r="N46" i="73" s="1"/>
  <c r="AF9" i="75"/>
  <c r="AF9" i="99"/>
  <c r="AF9" i="81"/>
  <c r="AF9" i="72"/>
  <c r="AF9" i="71"/>
  <c r="AF9" i="98"/>
  <c r="AF9" i="69"/>
  <c r="AF9" i="80"/>
  <c r="P10" i="76"/>
  <c r="P26" i="76" s="1"/>
  <c r="P43" i="76" s="1"/>
  <c r="P10" i="102"/>
  <c r="P10" i="101"/>
  <c r="P26" i="101" s="1"/>
  <c r="P10" i="85"/>
  <c r="P26" i="85" s="1"/>
  <c r="P43" i="85" s="1"/>
  <c r="P10" i="73"/>
  <c r="P26" i="73" s="1"/>
  <c r="P43" i="73" s="1"/>
  <c r="AH7" i="75"/>
  <c r="AH7" i="99"/>
  <c r="AH7" i="81"/>
  <c r="AH7" i="72"/>
  <c r="AH7" i="80"/>
  <c r="AH7" i="69"/>
  <c r="AH7" i="71"/>
  <c r="AH7" i="98"/>
  <c r="R8" i="76"/>
  <c r="R24" i="76" s="1"/>
  <c r="R41" i="76" s="1"/>
  <c r="R8" i="102"/>
  <c r="R8" i="85"/>
  <c r="R24" i="85" s="1"/>
  <c r="R41" i="85" s="1"/>
  <c r="R8" i="101"/>
  <c r="R24" i="101" s="1"/>
  <c r="R8" i="73"/>
  <c r="R24" i="73" s="1"/>
  <c r="R41" i="73" s="1"/>
  <c r="AD7" i="75"/>
  <c r="AD7" i="99"/>
  <c r="AD7" i="72"/>
  <c r="AD7" i="81"/>
  <c r="AD7" i="98"/>
  <c r="AD7" i="71"/>
  <c r="AD7" i="80"/>
  <c r="AD7" i="69"/>
  <c r="N8" i="76"/>
  <c r="N24" i="76" s="1"/>
  <c r="N41" i="76" s="1"/>
  <c r="N8" i="102"/>
  <c r="N8" i="101"/>
  <c r="N24" i="101" s="1"/>
  <c r="N8" i="73"/>
  <c r="N24" i="73" s="1"/>
  <c r="N41" i="73" s="1"/>
  <c r="N8" i="85"/>
  <c r="N24" i="85" s="1"/>
  <c r="N41" i="85" s="1"/>
  <c r="AV7" i="75"/>
  <c r="AV7" i="99"/>
  <c r="AV7" i="72"/>
  <c r="AV7" i="98"/>
  <c r="AV7" i="71"/>
  <c r="AV7" i="80"/>
  <c r="AV7" i="69"/>
  <c r="AV7" i="81"/>
  <c r="AF8" i="102"/>
  <c r="AF8" i="85"/>
  <c r="AF24" i="85" s="1"/>
  <c r="AF41" i="85" s="1"/>
  <c r="AF8" i="101"/>
  <c r="AF24" i="101" s="1"/>
  <c r="AF8" i="73"/>
  <c r="AF24" i="73" s="1"/>
  <c r="AF41" i="73" s="1"/>
  <c r="AF8" i="76"/>
  <c r="AF24" i="76" s="1"/>
  <c r="AF41" i="76" s="1"/>
  <c r="AZ7" i="75"/>
  <c r="AZ7" i="99"/>
  <c r="AZ7" i="81"/>
  <c r="AZ7" i="72"/>
  <c r="AZ7" i="98"/>
  <c r="AZ7" i="71"/>
  <c r="AZ7" i="69"/>
  <c r="AZ7" i="80"/>
  <c r="AJ8" i="85"/>
  <c r="AJ24" i="85" s="1"/>
  <c r="AJ41" i="85" s="1"/>
  <c r="AJ8" i="102"/>
  <c r="AJ8" i="76"/>
  <c r="AJ24" i="76" s="1"/>
  <c r="AJ41" i="76" s="1"/>
  <c r="AJ8" i="101"/>
  <c r="AJ24" i="101" s="1"/>
  <c r="AJ8" i="73"/>
  <c r="AJ24" i="73" s="1"/>
  <c r="AJ41" i="73" s="1"/>
  <c r="AU9" i="75"/>
  <c r="AU9" i="99"/>
  <c r="AU9" i="81"/>
  <c r="AU9" i="72"/>
  <c r="AU9" i="71"/>
  <c r="AU9" i="98"/>
  <c r="AU9" i="80"/>
  <c r="AU9" i="69"/>
  <c r="AE10" i="102"/>
  <c r="AE10" i="76"/>
  <c r="AE26" i="76" s="1"/>
  <c r="AE43" i="76" s="1"/>
  <c r="AE10" i="101"/>
  <c r="AE26" i="101" s="1"/>
  <c r="AE10" i="73"/>
  <c r="AE26" i="73" s="1"/>
  <c r="AE43" i="73" s="1"/>
  <c r="AE10" i="85"/>
  <c r="AE26" i="85" s="1"/>
  <c r="AE43" i="85" s="1"/>
  <c r="AY9" i="75"/>
  <c r="AY9" i="99"/>
  <c r="AY9" i="81"/>
  <c r="AY9" i="72"/>
  <c r="AY9" i="71"/>
  <c r="AY9" i="80"/>
  <c r="AY9" i="69"/>
  <c r="AY9" i="98"/>
  <c r="AI10" i="102"/>
  <c r="AI10" i="76"/>
  <c r="AI26" i="76" s="1"/>
  <c r="AI43" i="76" s="1"/>
  <c r="AI10" i="101"/>
  <c r="AI26" i="101" s="1"/>
  <c r="AI10" i="85"/>
  <c r="AI26" i="85" s="1"/>
  <c r="AI43" i="85" s="1"/>
  <c r="AI10" i="73"/>
  <c r="AI26" i="73" s="1"/>
  <c r="AI43" i="73" s="1"/>
  <c r="AT12" i="75"/>
  <c r="AT12" i="99"/>
  <c r="AT12" i="81"/>
  <c r="AT12" i="72"/>
  <c r="AT12" i="71"/>
  <c r="AT12" i="98"/>
  <c r="AT12" i="80"/>
  <c r="AT12" i="69"/>
  <c r="AD13" i="76"/>
  <c r="AD29" i="76" s="1"/>
  <c r="AD46" i="76" s="1"/>
  <c r="AD13" i="102"/>
  <c r="AD13" i="101"/>
  <c r="AD29" i="101" s="1"/>
  <c r="AD13" i="73"/>
  <c r="AD29" i="73" s="1"/>
  <c r="AD46" i="73" s="1"/>
  <c r="AD13" i="85"/>
  <c r="AD29" i="85" s="1"/>
  <c r="AD46" i="85" s="1"/>
  <c r="AX12" i="75"/>
  <c r="AX12" i="99"/>
  <c r="AX12" i="81"/>
  <c r="AX12" i="72"/>
  <c r="AX12" i="71"/>
  <c r="AX12" i="98"/>
  <c r="AX12" i="80"/>
  <c r="AX12" i="69"/>
  <c r="AH13" i="76"/>
  <c r="AH29" i="76" s="1"/>
  <c r="AH46" i="76" s="1"/>
  <c r="AH13" i="102"/>
  <c r="AH13" i="85"/>
  <c r="AH29" i="85" s="1"/>
  <c r="AH46" i="85" s="1"/>
  <c r="AH13" i="101"/>
  <c r="AH29" i="101" s="1"/>
  <c r="AH13" i="73"/>
  <c r="AH29" i="73" s="1"/>
  <c r="AH46" i="73" s="1"/>
  <c r="AS15" i="75"/>
  <c r="AS15" i="99"/>
  <c r="AS15" i="81"/>
  <c r="AS15" i="72"/>
  <c r="AS15" i="98"/>
  <c r="AS15" i="80"/>
  <c r="AS15" i="71"/>
  <c r="AS15" i="69"/>
  <c r="AW15" i="75"/>
  <c r="AW15" i="81"/>
  <c r="AW15" i="99"/>
  <c r="AW15" i="71"/>
  <c r="AW15" i="98"/>
  <c r="AW15" i="80"/>
  <c r="AW15" i="72"/>
  <c r="AW15" i="69"/>
  <c r="BA15" i="75"/>
  <c r="BA15" i="81"/>
  <c r="BA15" i="99"/>
  <c r="BA15" i="71"/>
  <c r="BA15" i="72"/>
  <c r="BA15" i="98"/>
  <c r="BA15" i="80"/>
  <c r="BA15" i="69"/>
  <c r="AV17" i="75"/>
  <c r="AV17" i="99"/>
  <c r="AV17" i="81"/>
  <c r="AV17" i="72"/>
  <c r="AV17" i="71"/>
  <c r="AV17" i="80"/>
  <c r="AV17" i="69"/>
  <c r="AV17" i="98"/>
  <c r="AZ17" i="75"/>
  <c r="AZ17" i="99"/>
  <c r="AZ17" i="81"/>
  <c r="AZ17" i="72"/>
  <c r="AZ17" i="71"/>
  <c r="AZ17" i="80"/>
  <c r="AZ17" i="69"/>
  <c r="AZ17" i="98"/>
  <c r="AU19" i="75"/>
  <c r="AU19" i="99"/>
  <c r="AU19" i="81"/>
  <c r="AU19" i="72"/>
  <c r="AU19" i="71"/>
  <c r="AU19" i="98"/>
  <c r="AU19" i="80"/>
  <c r="AU19" i="69"/>
  <c r="AY19" i="75"/>
  <c r="AY19" i="99"/>
  <c r="AY19" i="81"/>
  <c r="AY19" i="72"/>
  <c r="AY19" i="98"/>
  <c r="AY19" i="80"/>
  <c r="AY19" i="71"/>
  <c r="AY19" i="69"/>
  <c r="AT21" i="75"/>
  <c r="AT21" i="81"/>
  <c r="AT21" i="99"/>
  <c r="AT21" i="72"/>
  <c r="AT21" i="98"/>
  <c r="AT21" i="80"/>
  <c r="AT21" i="71"/>
  <c r="AT21" i="69"/>
  <c r="AX21" i="75"/>
  <c r="AX21" i="81"/>
  <c r="AX21" i="99"/>
  <c r="AX21" i="72"/>
  <c r="AX21" i="71"/>
  <c r="AX21" i="98"/>
  <c r="AX21" i="80"/>
  <c r="AX21" i="69"/>
  <c r="AK15" i="75"/>
  <c r="AK15" i="81"/>
  <c r="AK15" i="99"/>
  <c r="AK15" i="72"/>
  <c r="AK15" i="98"/>
  <c r="AK15" i="80"/>
  <c r="AK15" i="69"/>
  <c r="AK15" i="71"/>
  <c r="AR21" i="75"/>
  <c r="AR21" i="99"/>
  <c r="AR21" i="81"/>
  <c r="AR21" i="72"/>
  <c r="AR21" i="71"/>
  <c r="AR21" i="98"/>
  <c r="AR21" i="69"/>
  <c r="AR21" i="80"/>
  <c r="AM21" i="75"/>
  <c r="AM21" i="99"/>
  <c r="AM21" i="81"/>
  <c r="AM21" i="72"/>
  <c r="AM21" i="71"/>
  <c r="AM21" i="98"/>
  <c r="AM21" i="80"/>
  <c r="AM21" i="69"/>
  <c r="AN19" i="75"/>
  <c r="AN19" i="99"/>
  <c r="AN19" i="81"/>
  <c r="AN19" i="72"/>
  <c r="AN19" i="80"/>
  <c r="AN19" i="98"/>
  <c r="AN19" i="69"/>
  <c r="AN19" i="71"/>
  <c r="AO17" i="75"/>
  <c r="AO17" i="99"/>
  <c r="AO17" i="81"/>
  <c r="AO17" i="72"/>
  <c r="AO17" i="71"/>
  <c r="AO17" i="98"/>
  <c r="AO17" i="80"/>
  <c r="AO17" i="69"/>
  <c r="AP15" i="75"/>
  <c r="AP15" i="99"/>
  <c r="AP15" i="81"/>
  <c r="AP15" i="72"/>
  <c r="AP15" i="98"/>
  <c r="AP15" i="80"/>
  <c r="AP15" i="69"/>
  <c r="AP15" i="71"/>
  <c r="AR12" i="99"/>
  <c r="AR12" i="81"/>
  <c r="AR12" i="75"/>
  <c r="AR12" i="72"/>
  <c r="AR12" i="71"/>
  <c r="AR12" i="80"/>
  <c r="AR12" i="69"/>
  <c r="AR12" i="98"/>
  <c r="AB13" i="102"/>
  <c r="AB13" i="101"/>
  <c r="AB29" i="101" s="1"/>
  <c r="AB13" i="85"/>
  <c r="AB29" i="85" s="1"/>
  <c r="AB46" i="85" s="1"/>
  <c r="AB13" i="73"/>
  <c r="AB29" i="73" s="1"/>
  <c r="AB46" i="73" s="1"/>
  <c r="AB13" i="76"/>
  <c r="AB29" i="76" s="1"/>
  <c r="AB46" i="76" s="1"/>
  <c r="AM12" i="75"/>
  <c r="AM12" i="99"/>
  <c r="AM12" i="81"/>
  <c r="AM12" i="72"/>
  <c r="AM12" i="71"/>
  <c r="AM12" i="98"/>
  <c r="AM12" i="80"/>
  <c r="AM12" i="69"/>
  <c r="W13" i="102"/>
  <c r="W13" i="101"/>
  <c r="W29" i="101" s="1"/>
  <c r="W13" i="73"/>
  <c r="W29" i="73" s="1"/>
  <c r="W46" i="73" s="1"/>
  <c r="W13" i="76"/>
  <c r="W29" i="76" s="1"/>
  <c r="W46" i="76" s="1"/>
  <c r="W13" i="85"/>
  <c r="W29" i="85" s="1"/>
  <c r="W46" i="85" s="1"/>
  <c r="AO9" i="75"/>
  <c r="AO9" i="99"/>
  <c r="AO9" i="81"/>
  <c r="AO9" i="72"/>
  <c r="AO9" i="80"/>
  <c r="AO9" i="71"/>
  <c r="AO9" i="98"/>
  <c r="AO9" i="69"/>
  <c r="Y10" i="73"/>
  <c r="Y26" i="73" s="1"/>
  <c r="Y43" i="73" s="1"/>
  <c r="Y10" i="101"/>
  <c r="Y26" i="101" s="1"/>
  <c r="Y10" i="85"/>
  <c r="Y26" i="85" s="1"/>
  <c r="Y43" i="85" s="1"/>
  <c r="Y10" i="76"/>
  <c r="Y26" i="76" s="1"/>
  <c r="Y43" i="76" s="1"/>
  <c r="Y10" i="102"/>
  <c r="AP7" i="99"/>
  <c r="AP7" i="75"/>
  <c r="AP7" i="72"/>
  <c r="AP7" i="81"/>
  <c r="AP7" i="98"/>
  <c r="AP7" i="80"/>
  <c r="AP7" i="69"/>
  <c r="AP7" i="71"/>
  <c r="Z8" i="76"/>
  <c r="Z24" i="76" s="1"/>
  <c r="Z41" i="76" s="1"/>
  <c r="Z8" i="102"/>
  <c r="Z8" i="73"/>
  <c r="Z24" i="73" s="1"/>
  <c r="Z41" i="73" s="1"/>
  <c r="Z8" i="85"/>
  <c r="Z24" i="85" s="1"/>
  <c r="Z41" i="85" s="1"/>
  <c r="Z8" i="101"/>
  <c r="Z24" i="101" s="1"/>
  <c r="V11" i="67"/>
  <c r="V27" i="67" s="1"/>
  <c r="V44" i="67" s="1"/>
  <c r="V27" i="102"/>
  <c r="V21" i="75"/>
  <c r="V21" i="99"/>
  <c r="V21" i="81"/>
  <c r="V21" i="72"/>
  <c r="V21" i="71"/>
  <c r="V21" i="98"/>
  <c r="V21" i="80"/>
  <c r="V21" i="69"/>
  <c r="V17" i="75"/>
  <c r="V17" i="81"/>
  <c r="V17" i="99"/>
  <c r="V17" i="72"/>
  <c r="V17" i="98"/>
  <c r="V17" i="80"/>
  <c r="V17" i="71"/>
  <c r="V17" i="69"/>
  <c r="V15" i="75"/>
  <c r="V15" i="99"/>
  <c r="V15" i="81"/>
  <c r="V15" i="72"/>
  <c r="V15" i="71"/>
  <c r="V15" i="98"/>
  <c r="V15" i="80"/>
  <c r="V15" i="69"/>
  <c r="V9" i="99"/>
  <c r="V9" i="75"/>
  <c r="V9" i="72"/>
  <c r="V9" i="81"/>
  <c r="V9" i="71"/>
  <c r="V9" i="98"/>
  <c r="V9" i="80"/>
  <c r="V9" i="69"/>
  <c r="F10" i="76"/>
  <c r="F26" i="76" s="1"/>
  <c r="F43" i="76" s="1"/>
  <c r="F10" i="102"/>
  <c r="F10" i="101"/>
  <c r="F26" i="101" s="1"/>
  <c r="F10" i="73"/>
  <c r="F26" i="73" s="1"/>
  <c r="F43" i="73" s="1"/>
  <c r="F10" i="85"/>
  <c r="F26" i="85" s="1"/>
  <c r="F43" i="85" s="1"/>
  <c r="AB21" i="75"/>
  <c r="AB21" i="99"/>
  <c r="AB21" i="81"/>
  <c r="AB21" i="72"/>
  <c r="AB21" i="71"/>
  <c r="AB21" i="98"/>
  <c r="AB21" i="69"/>
  <c r="AB21" i="80"/>
  <c r="AD19" i="75"/>
  <c r="AD19" i="81"/>
  <c r="AD19" i="99"/>
  <c r="AD19" i="72"/>
  <c r="AD19" i="71"/>
  <c r="AD19" i="98"/>
  <c r="AD19" i="80"/>
  <c r="AD19" i="69"/>
  <c r="AH15" i="75"/>
  <c r="AH15" i="99"/>
  <c r="AH15" i="81"/>
  <c r="AH15" i="72"/>
  <c r="AH15" i="71"/>
  <c r="AH15" i="98"/>
  <c r="AH15" i="80"/>
  <c r="AH15" i="69"/>
  <c r="AF12" i="75"/>
  <c r="AF12" i="99"/>
  <c r="AF12" i="81"/>
  <c r="AF12" i="72"/>
  <c r="AF12" i="71"/>
  <c r="AF12" i="98"/>
  <c r="AF12" i="69"/>
  <c r="AF12" i="80"/>
  <c r="P13" i="76"/>
  <c r="P29" i="76" s="1"/>
  <c r="P46" i="76" s="1"/>
  <c r="P13" i="102"/>
  <c r="P13" i="101"/>
  <c r="P29" i="101" s="1"/>
  <c r="P13" i="85"/>
  <c r="P29" i="85" s="1"/>
  <c r="P46" i="85" s="1"/>
  <c r="P13" i="73"/>
  <c r="P29" i="73" s="1"/>
  <c r="P46" i="73" s="1"/>
  <c r="AD9" i="75"/>
  <c r="AD9" i="99"/>
  <c r="AD9" i="81"/>
  <c r="AD9" i="72"/>
  <c r="AD9" i="71"/>
  <c r="AD9" i="80"/>
  <c r="AD9" i="98"/>
  <c r="AD9" i="69"/>
  <c r="N10" i="76"/>
  <c r="N26" i="76" s="1"/>
  <c r="N43" i="76" s="1"/>
  <c r="N10" i="102"/>
  <c r="N10" i="101"/>
  <c r="N26" i="101" s="1"/>
  <c r="N10" i="73"/>
  <c r="N26" i="73" s="1"/>
  <c r="N43" i="73" s="1"/>
  <c r="N10" i="85"/>
  <c r="N26" i="85" s="1"/>
  <c r="N43" i="85" s="1"/>
  <c r="AT7" i="75"/>
  <c r="AT7" i="99"/>
  <c r="AT7" i="72"/>
  <c r="AT7" i="81"/>
  <c r="AT7" i="98"/>
  <c r="AT7" i="71"/>
  <c r="AT7" i="80"/>
  <c r="AT7" i="69"/>
  <c r="AD8" i="76"/>
  <c r="AD24" i="76" s="1"/>
  <c r="AD41" i="76" s="1"/>
  <c r="AD8" i="102"/>
  <c r="AD8" i="73"/>
  <c r="AD24" i="73" s="1"/>
  <c r="AD41" i="73" s="1"/>
  <c r="AD8" i="101"/>
  <c r="AD24" i="101" s="1"/>
  <c r="AD8" i="85"/>
  <c r="AD24" i="85" s="1"/>
  <c r="AD41" i="85" s="1"/>
  <c r="AW9" i="75"/>
  <c r="AW9" i="99"/>
  <c r="AW9" i="81"/>
  <c r="AW9" i="72"/>
  <c r="AW9" i="80"/>
  <c r="AW9" i="71"/>
  <c r="AW9" i="98"/>
  <c r="AW9" i="69"/>
  <c r="AG10" i="76"/>
  <c r="AG26" i="76" s="1"/>
  <c r="AG43" i="76" s="1"/>
  <c r="AG10" i="73"/>
  <c r="AG26" i="73" s="1"/>
  <c r="AG43" i="73" s="1"/>
  <c r="AG10" i="102"/>
  <c r="AG10" i="85"/>
  <c r="AG26" i="85" s="1"/>
  <c r="AG43" i="85" s="1"/>
  <c r="AG10" i="101"/>
  <c r="AG26" i="101" s="1"/>
  <c r="AV12" i="75"/>
  <c r="AV12" i="99"/>
  <c r="AV12" i="81"/>
  <c r="AV12" i="72"/>
  <c r="AV12" i="71"/>
  <c r="AV12" i="98"/>
  <c r="AV12" i="69"/>
  <c r="AV12" i="80"/>
  <c r="AF13" i="102"/>
  <c r="AF13" i="101"/>
  <c r="AF29" i="101" s="1"/>
  <c r="AF13" i="85"/>
  <c r="AF29" i="85" s="1"/>
  <c r="AF46" i="85" s="1"/>
  <c r="AF13" i="76"/>
  <c r="AF29" i="76" s="1"/>
  <c r="AF46" i="76" s="1"/>
  <c r="AF13" i="73"/>
  <c r="AF29" i="73" s="1"/>
  <c r="AF46" i="73" s="1"/>
  <c r="AU15" i="75"/>
  <c r="AU15" i="99"/>
  <c r="AU15" i="81"/>
  <c r="AU15" i="72"/>
  <c r="AU15" i="98"/>
  <c r="AU15" i="80"/>
  <c r="AU15" i="71"/>
  <c r="AU15" i="69"/>
  <c r="AT17" i="75"/>
  <c r="AT17" i="99"/>
  <c r="AT17" i="81"/>
  <c r="AT17" i="72"/>
  <c r="AT17" i="71"/>
  <c r="AT17" i="98"/>
  <c r="AT17" i="80"/>
  <c r="AT17" i="69"/>
  <c r="AS19" i="75"/>
  <c r="AS19" i="99"/>
  <c r="AS19" i="72"/>
  <c r="AS19" i="98"/>
  <c r="AS19" i="80"/>
  <c r="AS19" i="81"/>
  <c r="AS19" i="71"/>
  <c r="AS19" i="69"/>
  <c r="BA19" i="75"/>
  <c r="BA19" i="99"/>
  <c r="BA19" i="72"/>
  <c r="BA19" i="81"/>
  <c r="BA19" i="71"/>
  <c r="BA19" i="98"/>
  <c r="BA19" i="80"/>
  <c r="BA19" i="69"/>
  <c r="AK19" i="99"/>
  <c r="AK19" i="81"/>
  <c r="AK19" i="72"/>
  <c r="AK19" i="75"/>
  <c r="AK19" i="98"/>
  <c r="AK19" i="80"/>
  <c r="AK19" i="71"/>
  <c r="AK19" i="69"/>
  <c r="AR17" i="75"/>
  <c r="AR17" i="81"/>
  <c r="AR17" i="72"/>
  <c r="AR17" i="99"/>
  <c r="AR17" i="71"/>
  <c r="AR17" i="98"/>
  <c r="AR17" i="69"/>
  <c r="AR17" i="80"/>
  <c r="AO12" i="75"/>
  <c r="AO12" i="81"/>
  <c r="AO12" i="99"/>
  <c r="AO12" i="98"/>
  <c r="AO12" i="80"/>
  <c r="AO12" i="72"/>
  <c r="AO12" i="71"/>
  <c r="AO12" i="69"/>
  <c r="Y13" i="76"/>
  <c r="Y29" i="76" s="1"/>
  <c r="Y46" i="76" s="1"/>
  <c r="Y13" i="102"/>
  <c r="Y13" i="101"/>
  <c r="Y29" i="101" s="1"/>
  <c r="Y13" i="85"/>
  <c r="Y29" i="85" s="1"/>
  <c r="Y46" i="85" s="1"/>
  <c r="Y13" i="73"/>
  <c r="Y29" i="73" s="1"/>
  <c r="Y46" i="73" s="1"/>
  <c r="AA21" i="99"/>
  <c r="AA21" i="75"/>
  <c r="AA21" i="81"/>
  <c r="AA21" i="72"/>
  <c r="AA21" i="71"/>
  <c r="AA21" i="98"/>
  <c r="AA21" i="80"/>
  <c r="AA21" i="69"/>
  <c r="AA17" i="99"/>
  <c r="AA17" i="75"/>
  <c r="AA17" i="81"/>
  <c r="AA17" i="72"/>
  <c r="AA17" i="71"/>
  <c r="AA17" i="98"/>
  <c r="AA17" i="80"/>
  <c r="AA17" i="69"/>
  <c r="AA12" i="75"/>
  <c r="AA12" i="99"/>
  <c r="AA12" i="81"/>
  <c r="AA12" i="72"/>
  <c r="AA12" i="71"/>
  <c r="AA12" i="98"/>
  <c r="AA12" i="80"/>
  <c r="AA12" i="69"/>
  <c r="K13" i="76"/>
  <c r="K29" i="76" s="1"/>
  <c r="K46" i="76" s="1"/>
  <c r="K13" i="73"/>
  <c r="K29" i="73" s="1"/>
  <c r="K46" i="73" s="1"/>
  <c r="K13" i="101"/>
  <c r="K29" i="101" s="1"/>
  <c r="K13" i="85"/>
  <c r="K29" i="85" s="1"/>
  <c r="K46" i="85" s="1"/>
  <c r="K13" i="102"/>
  <c r="AA9" i="75"/>
  <c r="AA9" i="99"/>
  <c r="AA9" i="72"/>
  <c r="AA9" i="81"/>
  <c r="AA9" i="98"/>
  <c r="AA9" i="71"/>
  <c r="AA9" i="80"/>
  <c r="AA9" i="69"/>
  <c r="K10" i="76"/>
  <c r="K26" i="76" s="1"/>
  <c r="K43" i="76" s="1"/>
  <c r="K10" i="102"/>
  <c r="K10" i="73"/>
  <c r="K26" i="73" s="1"/>
  <c r="K43" i="73" s="1"/>
  <c r="K10" i="85"/>
  <c r="K26" i="85" s="1"/>
  <c r="K43" i="85" s="1"/>
  <c r="K10" i="101"/>
  <c r="K26" i="101" s="1"/>
  <c r="AB15" i="75"/>
  <c r="AB15" i="99"/>
  <c r="AB15" i="72"/>
  <c r="AB15" i="71"/>
  <c r="AB15" i="81"/>
  <c r="AB15" i="69"/>
  <c r="AB15" i="80"/>
  <c r="AB15" i="98"/>
  <c r="AE21" i="75"/>
  <c r="AE21" i="99"/>
  <c r="AE21" i="81"/>
  <c r="AE21" i="71"/>
  <c r="AE21" i="72"/>
  <c r="AE21" i="98"/>
  <c r="AE21" i="80"/>
  <c r="AE21" i="69"/>
  <c r="AE17" i="75"/>
  <c r="AE17" i="99"/>
  <c r="AE17" i="81"/>
  <c r="AE17" i="72"/>
  <c r="AE17" i="71"/>
  <c r="AE17" i="98"/>
  <c r="AE17" i="80"/>
  <c r="AE17" i="69"/>
  <c r="AI12" i="75"/>
  <c r="AI12" i="99"/>
  <c r="AI12" i="72"/>
  <c r="AI12" i="81"/>
  <c r="AI12" i="71"/>
  <c r="AI12" i="98"/>
  <c r="AI12" i="80"/>
  <c r="AI12" i="69"/>
  <c r="S13" i="73"/>
  <c r="S29" i="73" s="1"/>
  <c r="S46" i="73" s="1"/>
  <c r="S13" i="85"/>
  <c r="S29" i="85" s="1"/>
  <c r="S46" i="85" s="1"/>
  <c r="S13" i="76"/>
  <c r="S29" i="76" s="1"/>
  <c r="S46" i="76" s="1"/>
  <c r="S13" i="101"/>
  <c r="S29" i="101" s="1"/>
  <c r="S13" i="102"/>
  <c r="AG9" i="75"/>
  <c r="AG9" i="99"/>
  <c r="AG9" i="81"/>
  <c r="AG9" i="72"/>
  <c r="AG9" i="80"/>
  <c r="AG9" i="71"/>
  <c r="AG9" i="98"/>
  <c r="AG9" i="69"/>
  <c r="Q10" i="76"/>
  <c r="Q26" i="76" s="1"/>
  <c r="Q43" i="76" s="1"/>
  <c r="Q10" i="102"/>
  <c r="Q10" i="85"/>
  <c r="Q26" i="85" s="1"/>
  <c r="Q43" i="85" s="1"/>
  <c r="Q10" i="101"/>
  <c r="Q26" i="101" s="1"/>
  <c r="Q10" i="73"/>
  <c r="Q26" i="73" s="1"/>
  <c r="Q43" i="73" s="1"/>
  <c r="AE7" i="75"/>
  <c r="AE7" i="99"/>
  <c r="AE7" i="72"/>
  <c r="AE7" i="81"/>
  <c r="AE7" i="71"/>
  <c r="AE7" i="98"/>
  <c r="AE7" i="80"/>
  <c r="AE7" i="69"/>
  <c r="O8" i="76"/>
  <c r="O24" i="76" s="1"/>
  <c r="O41" i="76" s="1"/>
  <c r="O8" i="102"/>
  <c r="O8" i="101"/>
  <c r="O24" i="101" s="1"/>
  <c r="O8" i="85"/>
  <c r="O24" i="85" s="1"/>
  <c r="O41" i="85" s="1"/>
  <c r="O8" i="73"/>
  <c r="O24" i="73" s="1"/>
  <c r="O41" i="73" s="1"/>
  <c r="AY7" i="75"/>
  <c r="AY7" i="99"/>
  <c r="AY7" i="81"/>
  <c r="AY7" i="72"/>
  <c r="AY7" i="71"/>
  <c r="AY7" i="98"/>
  <c r="AY7" i="80"/>
  <c r="AY7" i="69"/>
  <c r="AI8" i="76"/>
  <c r="AI24" i="76" s="1"/>
  <c r="AI41" i="76" s="1"/>
  <c r="AI8" i="102"/>
  <c r="AI8" i="101"/>
  <c r="AI24" i="101" s="1"/>
  <c r="AI8" i="85"/>
  <c r="AI24" i="85" s="1"/>
  <c r="AI41" i="85" s="1"/>
  <c r="AI8" i="73"/>
  <c r="AI24" i="73" s="1"/>
  <c r="AI41" i="73" s="1"/>
  <c r="AX9" i="75"/>
  <c r="AX9" i="99"/>
  <c r="AX9" i="72"/>
  <c r="AX9" i="71"/>
  <c r="AX9" i="81"/>
  <c r="AX9" i="80"/>
  <c r="AX9" i="98"/>
  <c r="AX9" i="69"/>
  <c r="AH10" i="102"/>
  <c r="AH10" i="76"/>
  <c r="AH26" i="76" s="1"/>
  <c r="AH43" i="76" s="1"/>
  <c r="AH10" i="85"/>
  <c r="AH26" i="85" s="1"/>
  <c r="AH43" i="85" s="1"/>
  <c r="AH10" i="73"/>
  <c r="AH26" i="73" s="1"/>
  <c r="AH43" i="73" s="1"/>
  <c r="AH10" i="101"/>
  <c r="AH26" i="101" s="1"/>
  <c r="AW12" i="75"/>
  <c r="AW12" i="81"/>
  <c r="AW12" i="99"/>
  <c r="AW12" i="98"/>
  <c r="AW12" i="80"/>
  <c r="AW12" i="71"/>
  <c r="AW12" i="72"/>
  <c r="AW12" i="69"/>
  <c r="AG13" i="76"/>
  <c r="AG29" i="76" s="1"/>
  <c r="AG46" i="76" s="1"/>
  <c r="AG13" i="102"/>
  <c r="AG13" i="73"/>
  <c r="AG29" i="73" s="1"/>
  <c r="AG46" i="73" s="1"/>
  <c r="AG13" i="101"/>
  <c r="AG29" i="101" s="1"/>
  <c r="AG13" i="85"/>
  <c r="AG29" i="85" s="1"/>
  <c r="AG46" i="85" s="1"/>
  <c r="AV15" i="75"/>
  <c r="AV15" i="99"/>
  <c r="AV15" i="81"/>
  <c r="AV15" i="72"/>
  <c r="AV15" i="71"/>
  <c r="AV15" i="98"/>
  <c r="AV15" i="69"/>
  <c r="AV15" i="80"/>
  <c r="AU17" i="75"/>
  <c r="AU17" i="99"/>
  <c r="AU17" i="81"/>
  <c r="AU17" i="72"/>
  <c r="AU17" i="71"/>
  <c r="AU17" i="98"/>
  <c r="AU17" i="80"/>
  <c r="AU17" i="69"/>
  <c r="AT19" i="75"/>
  <c r="AT19" i="81"/>
  <c r="AT19" i="99"/>
  <c r="AT19" i="71"/>
  <c r="AT19" i="72"/>
  <c r="AT19" i="98"/>
  <c r="AT19" i="80"/>
  <c r="AT19" i="69"/>
  <c r="AS21" i="75"/>
  <c r="AS21" i="99"/>
  <c r="AS21" i="81"/>
  <c r="AS21" i="72"/>
  <c r="AS21" i="98"/>
  <c r="AS21" i="71"/>
  <c r="AS21" i="80"/>
  <c r="AS21" i="69"/>
  <c r="AK21" i="75"/>
  <c r="AK21" i="99"/>
  <c r="AK21" i="98"/>
  <c r="AK21" i="81"/>
  <c r="AK21" i="72"/>
  <c r="AK21" i="80"/>
  <c r="AK21" i="71"/>
  <c r="AK21" i="69"/>
  <c r="AP9" i="75"/>
  <c r="AP9" i="99"/>
  <c r="AP9" i="72"/>
  <c r="AP9" i="81"/>
  <c r="AP9" i="71"/>
  <c r="AP9" i="98"/>
  <c r="AP9" i="80"/>
  <c r="AP9" i="69"/>
  <c r="Z10" i="102"/>
  <c r="Z10" i="101"/>
  <c r="Z26" i="101" s="1"/>
  <c r="Z10" i="76"/>
  <c r="Z26" i="76" s="1"/>
  <c r="Z43" i="76" s="1"/>
  <c r="Z10" i="85"/>
  <c r="Z26" i="85" s="1"/>
  <c r="Z43" i="85" s="1"/>
  <c r="Z10" i="73"/>
  <c r="Z26" i="73" s="1"/>
  <c r="Z43" i="73" s="1"/>
  <c r="AK12" i="75"/>
  <c r="AK12" i="99"/>
  <c r="AK12" i="81"/>
  <c r="AK12" i="72"/>
  <c r="AK12" i="98"/>
  <c r="AK12" i="80"/>
  <c r="AK12" i="69"/>
  <c r="AK12" i="71"/>
  <c r="U13" i="76"/>
  <c r="U29" i="76" s="1"/>
  <c r="U46" i="76" s="1"/>
  <c r="U13" i="102"/>
  <c r="U13" i="73"/>
  <c r="U29" i="73" s="1"/>
  <c r="U46" i="73" s="1"/>
  <c r="U13" i="101"/>
  <c r="U29" i="101" s="1"/>
  <c r="U13" i="85"/>
  <c r="U29" i="85" s="1"/>
  <c r="U46" i="85" s="1"/>
  <c r="W21" i="75"/>
  <c r="W21" i="99"/>
  <c r="W21" i="81"/>
  <c r="W21" i="72"/>
  <c r="W21" i="71"/>
  <c r="W21" i="98"/>
  <c r="W21" i="80"/>
  <c r="W21" i="69"/>
  <c r="W19" i="75"/>
  <c r="W19" i="99"/>
  <c r="W19" i="81"/>
  <c r="W19" i="72"/>
  <c r="W19" i="71"/>
  <c r="W19" i="98"/>
  <c r="W19" i="80"/>
  <c r="W19" i="69"/>
  <c r="W17" i="75"/>
  <c r="W17" i="99"/>
  <c r="W17" i="72"/>
  <c r="W17" i="81"/>
  <c r="W17" i="98"/>
  <c r="W17" i="80"/>
  <c r="W17" i="71"/>
  <c r="W17" i="69"/>
  <c r="W15" i="75"/>
  <c r="W15" i="99"/>
  <c r="W15" i="72"/>
  <c r="W15" i="81"/>
  <c r="W15" i="71"/>
  <c r="W15" i="98"/>
  <c r="W15" i="80"/>
  <c r="W15" i="69"/>
  <c r="W12" i="75"/>
  <c r="W12" i="99"/>
  <c r="W12" i="81"/>
  <c r="W12" i="72"/>
  <c r="W12" i="71"/>
  <c r="W12" i="98"/>
  <c r="W12" i="80"/>
  <c r="W12" i="69"/>
  <c r="G13" i="76"/>
  <c r="G29" i="76" s="1"/>
  <c r="G46" i="76" s="1"/>
  <c r="G13" i="102"/>
  <c r="G13" i="101"/>
  <c r="G29" i="101" s="1"/>
  <c r="G13" i="73"/>
  <c r="G29" i="73" s="1"/>
  <c r="G46" i="73" s="1"/>
  <c r="G13" i="85"/>
  <c r="G29" i="85" s="1"/>
  <c r="G46" i="85" s="1"/>
  <c r="W9" i="99"/>
  <c r="W9" i="75"/>
  <c r="W9" i="72"/>
  <c r="W9" i="81"/>
  <c r="W9" i="71"/>
  <c r="W9" i="98"/>
  <c r="W9" i="80"/>
  <c r="W9" i="69"/>
  <c r="G10" i="76"/>
  <c r="G26" i="76" s="1"/>
  <c r="G43" i="76" s="1"/>
  <c r="G10" i="102"/>
  <c r="G10" i="73"/>
  <c r="G26" i="73" s="1"/>
  <c r="G43" i="73" s="1"/>
  <c r="G10" i="101"/>
  <c r="G26" i="101" s="1"/>
  <c r="G10" i="85"/>
  <c r="G26" i="85" s="1"/>
  <c r="G43" i="85" s="1"/>
  <c r="W7" i="75"/>
  <c r="W7" i="99"/>
  <c r="W7" i="81"/>
  <c r="W7" i="72"/>
  <c r="W7" i="71"/>
  <c r="W7" i="80"/>
  <c r="W7" i="98"/>
  <c r="W7" i="69"/>
  <c r="G8" i="76"/>
  <c r="G24" i="76" s="1"/>
  <c r="G41" i="76" s="1"/>
  <c r="G8" i="102"/>
  <c r="G8" i="101"/>
  <c r="G24" i="101" s="1"/>
  <c r="G8" i="73"/>
  <c r="G24" i="73" s="1"/>
  <c r="G41" i="73" s="1"/>
  <c r="G8" i="85"/>
  <c r="G24" i="85" s="1"/>
  <c r="G41" i="85" s="1"/>
  <c r="AB19" i="75"/>
  <c r="AB19" i="81"/>
  <c r="AB19" i="72"/>
  <c r="AB19" i="99"/>
  <c r="AB19" i="71"/>
  <c r="AB19" i="80"/>
  <c r="AB19" i="69"/>
  <c r="AB19" i="98"/>
  <c r="AG21" i="75"/>
  <c r="AG21" i="99"/>
  <c r="AG21" i="72"/>
  <c r="AG21" i="81"/>
  <c r="AG21" i="71"/>
  <c r="AG21" i="98"/>
  <c r="AG21" i="80"/>
  <c r="AG21" i="69"/>
  <c r="AI19" i="75"/>
  <c r="AI19" i="99"/>
  <c r="AI19" i="81"/>
  <c r="AI19" i="72"/>
  <c r="AI19" i="98"/>
  <c r="AI19" i="80"/>
  <c r="AI19" i="69"/>
  <c r="AI19" i="71"/>
  <c r="AE19" i="75"/>
  <c r="AE19" i="99"/>
  <c r="AE19" i="81"/>
  <c r="AE19" i="72"/>
  <c r="AE19" i="71"/>
  <c r="AE19" i="98"/>
  <c r="AE19" i="80"/>
  <c r="AE19" i="69"/>
  <c r="AG17" i="75"/>
  <c r="AG17" i="81"/>
  <c r="AG17" i="99"/>
  <c r="AG17" i="72"/>
  <c r="AG17" i="71"/>
  <c r="AG17" i="98"/>
  <c r="AG17" i="80"/>
  <c r="AG17" i="69"/>
  <c r="AI15" i="75"/>
  <c r="AI15" i="99"/>
  <c r="AI15" i="81"/>
  <c r="AI15" i="72"/>
  <c r="AI15" i="71"/>
  <c r="AI15" i="98"/>
  <c r="AI15" i="80"/>
  <c r="AI15" i="69"/>
  <c r="AE15" i="75"/>
  <c r="AE15" i="99"/>
  <c r="AE15" i="81"/>
  <c r="AE15" i="72"/>
  <c r="AE15" i="98"/>
  <c r="AE15" i="80"/>
  <c r="AE15" i="69"/>
  <c r="AE15" i="71"/>
  <c r="AG12" i="75"/>
  <c r="AG12" i="81"/>
  <c r="AG12" i="99"/>
  <c r="AG12" i="72"/>
  <c r="AG12" i="98"/>
  <c r="AG12" i="80"/>
  <c r="AG12" i="71"/>
  <c r="AG12" i="69"/>
  <c r="Q13" i="76"/>
  <c r="Q29" i="76" s="1"/>
  <c r="Q46" i="76" s="1"/>
  <c r="Q13" i="102"/>
  <c r="Q13" i="101"/>
  <c r="Q29" i="101" s="1"/>
  <c r="Q13" i="85"/>
  <c r="Q29" i="85" s="1"/>
  <c r="Q46" i="85" s="1"/>
  <c r="Q13" i="73"/>
  <c r="Q29" i="73" s="1"/>
  <c r="Q46" i="73" s="1"/>
  <c r="AI9" i="75"/>
  <c r="AI9" i="99"/>
  <c r="AI9" i="81"/>
  <c r="AI9" i="72"/>
  <c r="AI9" i="71"/>
  <c r="AI9" i="80"/>
  <c r="AI9" i="69"/>
  <c r="AI9" i="98"/>
  <c r="S10" i="76"/>
  <c r="S26" i="76" s="1"/>
  <c r="S43" i="76" s="1"/>
  <c r="S10" i="102"/>
  <c r="S10" i="73"/>
  <c r="S26" i="73" s="1"/>
  <c r="S43" i="73" s="1"/>
  <c r="S10" i="101"/>
  <c r="S26" i="101" s="1"/>
  <c r="S10" i="85"/>
  <c r="S26" i="85" s="1"/>
  <c r="S43" i="85" s="1"/>
  <c r="AE9" i="75"/>
  <c r="AE9" i="99"/>
  <c r="AE9" i="81"/>
  <c r="AE9" i="72"/>
  <c r="AE9" i="71"/>
  <c r="AE9" i="98"/>
  <c r="AE9" i="80"/>
  <c r="AE9" i="69"/>
  <c r="O10" i="76"/>
  <c r="O26" i="76" s="1"/>
  <c r="O43" i="76" s="1"/>
  <c r="O10" i="102"/>
  <c r="O10" i="73"/>
  <c r="O26" i="73" s="1"/>
  <c r="O43" i="73" s="1"/>
  <c r="O10" i="101"/>
  <c r="O26" i="101" s="1"/>
  <c r="O10" i="85"/>
  <c r="O26" i="85" s="1"/>
  <c r="O43" i="85" s="1"/>
  <c r="AG7" i="99"/>
  <c r="AG7" i="81"/>
  <c r="AG7" i="75"/>
  <c r="AG7" i="72"/>
  <c r="AG7" i="71"/>
  <c r="AG7" i="80"/>
  <c r="AG7" i="98"/>
  <c r="AG7" i="69"/>
  <c r="Q8" i="76"/>
  <c r="Q24" i="76" s="1"/>
  <c r="Q41" i="76" s="1"/>
  <c r="Q8" i="102"/>
  <c r="Q8" i="101"/>
  <c r="Q24" i="101" s="1"/>
  <c r="Q8" i="73"/>
  <c r="Q24" i="73" s="1"/>
  <c r="Q41" i="73" s="1"/>
  <c r="Q8" i="85"/>
  <c r="Q24" i="85" s="1"/>
  <c r="Q41" i="85" s="1"/>
  <c r="AS7" i="75"/>
  <c r="AS7" i="99"/>
  <c r="AS7" i="81"/>
  <c r="AS7" i="71"/>
  <c r="AS7" i="80"/>
  <c r="AS7" i="72"/>
  <c r="AS7" i="98"/>
  <c r="AS7" i="69"/>
  <c r="AC8" i="76"/>
  <c r="AC24" i="76" s="1"/>
  <c r="AC41" i="76" s="1"/>
  <c r="AC8" i="102"/>
  <c r="AC8" i="101"/>
  <c r="AC24" i="101" s="1"/>
  <c r="AC8" i="73"/>
  <c r="AC24" i="73" s="1"/>
  <c r="AC41" i="73" s="1"/>
  <c r="AC8" i="85"/>
  <c r="AC24" i="85" s="1"/>
  <c r="AC41" i="85" s="1"/>
  <c r="AW7" i="99"/>
  <c r="AW7" i="75"/>
  <c r="AW7" i="81"/>
  <c r="AW7" i="72"/>
  <c r="AW7" i="71"/>
  <c r="AW7" i="80"/>
  <c r="AW7" i="98"/>
  <c r="AW7" i="69"/>
  <c r="AG8" i="76"/>
  <c r="AG24" i="76" s="1"/>
  <c r="AG41" i="76" s="1"/>
  <c r="AG8" i="102"/>
  <c r="AG8" i="101"/>
  <c r="AG24" i="101" s="1"/>
  <c r="AG8" i="85"/>
  <c r="AG24" i="85" s="1"/>
  <c r="AG41" i="85" s="1"/>
  <c r="AG8" i="73"/>
  <c r="AG24" i="73" s="1"/>
  <c r="AG41" i="73" s="1"/>
  <c r="BA7" i="75"/>
  <c r="BA7" i="99"/>
  <c r="BA7" i="81"/>
  <c r="BA7" i="72"/>
  <c r="BA7" i="80"/>
  <c r="BA7" i="71"/>
  <c r="BA7" i="98"/>
  <c r="BA7" i="69"/>
  <c r="AK8" i="76"/>
  <c r="AK24" i="76" s="1"/>
  <c r="AK41" i="76" s="1"/>
  <c r="AK8" i="102"/>
  <c r="AK8" i="101"/>
  <c r="AK24" i="101" s="1"/>
  <c r="AK8" i="85"/>
  <c r="AK24" i="85" s="1"/>
  <c r="AK41" i="85" s="1"/>
  <c r="AK8" i="73"/>
  <c r="AK24" i="73" s="1"/>
  <c r="AK41" i="73" s="1"/>
  <c r="AV9" i="75"/>
  <c r="AV9" i="99"/>
  <c r="AV9" i="81"/>
  <c r="AV9" i="72"/>
  <c r="AV9" i="71"/>
  <c r="AV9" i="98"/>
  <c r="AV9" i="80"/>
  <c r="AV9" i="69"/>
  <c r="AF10" i="102"/>
  <c r="AF10" i="101"/>
  <c r="AF26" i="101" s="1"/>
  <c r="AF10" i="85"/>
  <c r="AF26" i="85" s="1"/>
  <c r="AF43" i="85" s="1"/>
  <c r="AF10" i="73"/>
  <c r="AF26" i="73" s="1"/>
  <c r="AF43" i="73" s="1"/>
  <c r="AF10" i="76"/>
  <c r="AF26" i="76" s="1"/>
  <c r="AF43" i="76" s="1"/>
  <c r="AZ9" i="75"/>
  <c r="AZ9" i="99"/>
  <c r="AZ9" i="81"/>
  <c r="AZ9" i="72"/>
  <c r="AZ9" i="71"/>
  <c r="AZ9" i="98"/>
  <c r="AZ9" i="69"/>
  <c r="AZ9" i="80"/>
  <c r="AJ10" i="102"/>
  <c r="AJ10" i="85"/>
  <c r="AJ26" i="85" s="1"/>
  <c r="AJ43" i="85" s="1"/>
  <c r="AJ10" i="76"/>
  <c r="AJ26" i="76" s="1"/>
  <c r="AJ43" i="76" s="1"/>
  <c r="AJ10" i="101"/>
  <c r="AJ26" i="101" s="1"/>
  <c r="AJ10" i="73"/>
  <c r="AJ26" i="73" s="1"/>
  <c r="AJ43" i="73" s="1"/>
  <c r="AU12" i="75"/>
  <c r="AU12" i="99"/>
  <c r="AU12" i="72"/>
  <c r="AU12" i="81"/>
  <c r="AU12" i="71"/>
  <c r="AU12" i="98"/>
  <c r="AU12" i="80"/>
  <c r="AU12" i="69"/>
  <c r="AE13" i="76"/>
  <c r="AE29" i="76" s="1"/>
  <c r="AE46" i="76" s="1"/>
  <c r="AE13" i="101"/>
  <c r="AE29" i="101" s="1"/>
  <c r="AE13" i="73"/>
  <c r="AE29" i="73" s="1"/>
  <c r="AE46" i="73" s="1"/>
  <c r="AE13" i="102"/>
  <c r="AE13" i="85"/>
  <c r="AE29" i="85" s="1"/>
  <c r="AE46" i="85" s="1"/>
  <c r="AY12" i="75"/>
  <c r="AY12" i="99"/>
  <c r="AY12" i="72"/>
  <c r="AY12" i="81"/>
  <c r="AY12" i="71"/>
  <c r="AY12" i="98"/>
  <c r="AY12" i="80"/>
  <c r="AY12" i="69"/>
  <c r="AI13" i="76"/>
  <c r="AI29" i="76" s="1"/>
  <c r="AI46" i="76" s="1"/>
  <c r="AI13" i="101"/>
  <c r="AI29" i="101" s="1"/>
  <c r="AI13" i="85"/>
  <c r="AI29" i="85" s="1"/>
  <c r="AI46" i="85" s="1"/>
  <c r="AI13" i="73"/>
  <c r="AI29" i="73" s="1"/>
  <c r="AI46" i="73" s="1"/>
  <c r="AI13" i="102"/>
  <c r="AT15" i="75"/>
  <c r="AT15" i="81"/>
  <c r="AT15" i="72"/>
  <c r="AT15" i="98"/>
  <c r="AT15" i="80"/>
  <c r="AT15" i="99"/>
  <c r="AT15" i="71"/>
  <c r="AT15" i="69"/>
  <c r="AX15" i="75"/>
  <c r="AX15" i="99"/>
  <c r="AX15" i="72"/>
  <c r="AX15" i="81"/>
  <c r="AX15" i="71"/>
  <c r="AX15" i="98"/>
  <c r="AX15" i="80"/>
  <c r="AX15" i="69"/>
  <c r="AS17" i="75"/>
  <c r="AS17" i="99"/>
  <c r="AS17" i="81"/>
  <c r="AS17" i="71"/>
  <c r="AS17" i="72"/>
  <c r="AS17" i="98"/>
  <c r="AS17" i="80"/>
  <c r="AS17" i="69"/>
  <c r="AW17" i="75"/>
  <c r="AW17" i="99"/>
  <c r="AW17" i="72"/>
  <c r="AW17" i="81"/>
  <c r="AW17" i="71"/>
  <c r="AW17" i="98"/>
  <c r="AW17" i="80"/>
  <c r="AW17" i="69"/>
  <c r="BA17" i="75"/>
  <c r="BA17" i="99"/>
  <c r="BA17" i="71"/>
  <c r="BA17" i="98"/>
  <c r="BA17" i="80"/>
  <c r="BA17" i="81"/>
  <c r="BA17" i="72"/>
  <c r="BA17" i="69"/>
  <c r="AV19" i="75"/>
  <c r="AV19" i="99"/>
  <c r="AV19" i="81"/>
  <c r="AV19" i="72"/>
  <c r="AV19" i="71"/>
  <c r="AV19" i="98"/>
  <c r="AV19" i="80"/>
  <c r="AV19" i="69"/>
  <c r="AZ19" i="75"/>
  <c r="AZ19" i="99"/>
  <c r="AZ19" i="81"/>
  <c r="AZ19" i="72"/>
  <c r="AZ19" i="71"/>
  <c r="AZ19" i="98"/>
  <c r="AZ19" i="69"/>
  <c r="AZ19" i="80"/>
  <c r="AU21" i="75"/>
  <c r="AU21" i="99"/>
  <c r="AU21" i="81"/>
  <c r="AU21" i="71"/>
  <c r="AU21" i="98"/>
  <c r="AU21" i="80"/>
  <c r="AU21" i="69"/>
  <c r="AU21" i="72"/>
  <c r="AY21" i="75"/>
  <c r="AY21" i="81"/>
  <c r="AY21" i="99"/>
  <c r="AY21" i="72"/>
  <c r="AY21" i="71"/>
  <c r="AY21" i="98"/>
  <c r="AY21" i="80"/>
  <c r="AY21" i="69"/>
  <c r="AK17" i="75"/>
  <c r="AK17" i="81"/>
  <c r="AK17" i="99"/>
  <c r="AK17" i="71"/>
  <c r="AK17" i="98"/>
  <c r="AK17" i="80"/>
  <c r="AK17" i="72"/>
  <c r="AK17" i="69"/>
  <c r="AP21" i="75"/>
  <c r="AP21" i="81"/>
  <c r="AP21" i="99"/>
  <c r="AP21" i="98"/>
  <c r="AP21" i="80"/>
  <c r="AP21" i="72"/>
  <c r="AP21" i="69"/>
  <c r="AP21" i="71"/>
  <c r="AR19" i="75"/>
  <c r="AR19" i="99"/>
  <c r="AR19" i="81"/>
  <c r="AR19" i="72"/>
  <c r="AR19" i="71"/>
  <c r="AR19" i="80"/>
  <c r="AR19" i="69"/>
  <c r="AR19" i="98"/>
  <c r="AM19" i="75"/>
  <c r="AM19" i="99"/>
  <c r="AM19" i="81"/>
  <c r="AM19" i="72"/>
  <c r="AM19" i="71"/>
  <c r="AM19" i="98"/>
  <c r="AM19" i="80"/>
  <c r="AM19" i="69"/>
  <c r="AN17" i="75"/>
  <c r="AN17" i="99"/>
  <c r="AN17" i="72"/>
  <c r="AN17" i="81"/>
  <c r="AN17" i="71"/>
  <c r="AN17" i="98"/>
  <c r="AN17" i="80"/>
  <c r="AN17" i="69"/>
  <c r="AO15" i="75"/>
  <c r="AO15" i="81"/>
  <c r="AO15" i="99"/>
  <c r="AO15" i="72"/>
  <c r="AO15" i="98"/>
  <c r="AO15" i="80"/>
  <c r="AO15" i="71"/>
  <c r="AO15" i="69"/>
  <c r="AP12" i="75"/>
  <c r="AP12" i="99"/>
  <c r="AP12" i="72"/>
  <c r="AP12" i="81"/>
  <c r="AP12" i="71"/>
  <c r="AP12" i="98"/>
  <c r="AP12" i="80"/>
  <c r="AP12" i="69"/>
  <c r="Z13" i="76"/>
  <c r="Z29" i="76" s="1"/>
  <c r="Z46" i="76" s="1"/>
  <c r="Z13" i="102"/>
  <c r="Z13" i="101"/>
  <c r="Z29" i="101" s="1"/>
  <c r="Z13" i="85"/>
  <c r="Z29" i="85" s="1"/>
  <c r="Z46" i="85" s="1"/>
  <c r="Z13" i="73"/>
  <c r="Z29" i="73" s="1"/>
  <c r="Z46" i="73" s="1"/>
  <c r="AN10" i="75"/>
  <c r="AN10" i="99"/>
  <c r="AN10" i="72"/>
  <c r="AN10" i="81"/>
  <c r="AN10" i="98"/>
  <c r="AN10" i="71"/>
  <c r="AN10" i="69"/>
  <c r="AN10" i="80"/>
  <c r="X11" i="76"/>
  <c r="X27" i="76" s="1"/>
  <c r="X44" i="76" s="1"/>
  <c r="X11" i="102"/>
  <c r="X11" i="85"/>
  <c r="X27" i="85" s="1"/>
  <c r="X44" i="85" s="1"/>
  <c r="X11" i="73"/>
  <c r="X27" i="73" s="1"/>
  <c r="X44" i="73" s="1"/>
  <c r="X11" i="101"/>
  <c r="X27" i="101" s="1"/>
  <c r="AN9" i="75"/>
  <c r="AN9" i="99"/>
  <c r="AN9" i="81"/>
  <c r="AN9" i="72"/>
  <c r="AN9" i="71"/>
  <c r="AN9" i="98"/>
  <c r="AN9" i="80"/>
  <c r="AN9" i="69"/>
  <c r="X10" i="76"/>
  <c r="X26" i="76" s="1"/>
  <c r="X43" i="76" s="1"/>
  <c r="X10" i="102"/>
  <c r="X10" i="101"/>
  <c r="X26" i="101" s="1"/>
  <c r="X10" i="85"/>
  <c r="X26" i="85" s="1"/>
  <c r="X43" i="85" s="1"/>
  <c r="X10" i="73"/>
  <c r="X26" i="73" s="1"/>
  <c r="X43" i="73" s="1"/>
  <c r="AO7" i="75"/>
  <c r="AO7" i="99"/>
  <c r="AO7" i="81"/>
  <c r="AO7" i="71"/>
  <c r="AO7" i="72"/>
  <c r="AO7" i="98"/>
  <c r="AO7" i="80"/>
  <c r="AO7" i="69"/>
  <c r="Y8" i="76"/>
  <c r="Y24" i="76" s="1"/>
  <c r="Y41" i="76" s="1"/>
  <c r="Y8" i="102"/>
  <c r="Y8" i="101"/>
  <c r="Y24" i="101" s="1"/>
  <c r="Y8" i="85"/>
  <c r="Y24" i="85" s="1"/>
  <c r="Y41" i="85" s="1"/>
  <c r="Y8" i="73"/>
  <c r="Y24" i="73" s="1"/>
  <c r="Y41" i="73" s="1"/>
  <c r="V14" i="67"/>
  <c r="V30" i="67" s="1"/>
  <c r="V47" i="67" s="1"/>
  <c r="V30" i="102"/>
  <c r="AP13" i="3"/>
  <c r="AG10" i="3"/>
  <c r="AH13" i="3"/>
  <c r="AN13" i="3"/>
  <c r="AP10" i="3"/>
  <c r="AK13" i="3"/>
  <c r="AD13" i="3"/>
  <c r="AA13" i="3"/>
  <c r="AA10" i="3"/>
  <c r="AG13" i="3"/>
  <c r="W13" i="3"/>
  <c r="Y13" i="3"/>
  <c r="Y10" i="3"/>
  <c r="AH10" i="3"/>
  <c r="V13" i="3"/>
  <c r="AI10" i="3"/>
  <c r="AS13" i="3"/>
  <c r="BA13" i="3"/>
  <c r="AR10" i="3"/>
  <c r="AS10" i="3"/>
  <c r="BA10" i="3"/>
  <c r="AK10" i="3"/>
  <c r="AF13" i="3"/>
  <c r="AT10" i="3"/>
  <c r="AX10" i="3"/>
  <c r="AV10" i="3"/>
  <c r="AU13" i="3"/>
  <c r="AY13" i="3"/>
  <c r="AX13" i="3"/>
  <c r="AO10" i="3"/>
  <c r="AW13" i="3"/>
  <c r="AM10" i="3"/>
  <c r="AW10" i="3"/>
  <c r="AT13" i="3"/>
  <c r="AR13" i="3"/>
  <c r="AM13" i="3"/>
  <c r="W10" i="3"/>
  <c r="V10" i="3"/>
  <c r="AI13" i="3"/>
  <c r="AE13" i="3"/>
  <c r="AD10" i="3"/>
  <c r="AF10" i="3"/>
  <c r="AU10" i="3"/>
  <c r="AY10" i="3"/>
  <c r="AZ10" i="3"/>
  <c r="AV13" i="3"/>
  <c r="AZ13" i="3"/>
  <c r="AO13" i="3"/>
  <c r="AE10" i="3"/>
  <c r="U21" i="3"/>
  <c r="U19" i="3"/>
  <c r="U17" i="3"/>
  <c r="U15" i="3"/>
  <c r="U12" i="3"/>
  <c r="U10" i="3"/>
  <c r="AB7" i="3"/>
  <c r="AB9" i="3"/>
  <c r="AB12" i="3"/>
  <c r="U7" i="3"/>
  <c r="T7" i="3"/>
  <c r="AB12" i="75" l="1"/>
  <c r="AB12" i="81"/>
  <c r="AB12" i="99"/>
  <c r="AB12" i="72"/>
  <c r="AB12" i="71"/>
  <c r="AB12" i="80"/>
  <c r="AB12" i="69"/>
  <c r="AB12" i="98"/>
  <c r="L13" i="102"/>
  <c r="L13" i="101"/>
  <c r="L29" i="101" s="1"/>
  <c r="L13" i="76"/>
  <c r="L29" i="76" s="1"/>
  <c r="L46" i="76" s="1"/>
  <c r="L13" i="85"/>
  <c r="L29" i="85" s="1"/>
  <c r="L46" i="85" s="1"/>
  <c r="L13" i="73"/>
  <c r="L29" i="73" s="1"/>
  <c r="L46" i="73" s="1"/>
  <c r="U12" i="75"/>
  <c r="U12" i="99"/>
  <c r="U12" i="81"/>
  <c r="U12" i="72"/>
  <c r="U12" i="98"/>
  <c r="U12" i="80"/>
  <c r="U12" i="69"/>
  <c r="U12" i="71"/>
  <c r="E13" i="102"/>
  <c r="E13" i="76"/>
  <c r="E29" i="76" s="1"/>
  <c r="E46" i="76" s="1"/>
  <c r="E13" i="73"/>
  <c r="E29" i="73" s="1"/>
  <c r="E46" i="73" s="1"/>
  <c r="E13" i="101"/>
  <c r="E29" i="101" s="1"/>
  <c r="E13" i="85"/>
  <c r="E29" i="85" s="1"/>
  <c r="E46" i="85" s="1"/>
  <c r="AV13" i="75"/>
  <c r="AV13" i="99"/>
  <c r="AV13" i="72"/>
  <c r="AV13" i="81"/>
  <c r="AV13" i="71"/>
  <c r="AV13" i="80"/>
  <c r="AV13" i="98"/>
  <c r="AV13" i="69"/>
  <c r="AF14" i="101"/>
  <c r="AF30" i="101" s="1"/>
  <c r="AF14" i="85"/>
  <c r="AF30" i="85" s="1"/>
  <c r="AF47" i="85" s="1"/>
  <c r="AF14" i="102"/>
  <c r="AF14" i="76"/>
  <c r="AF30" i="76" s="1"/>
  <c r="AF47" i="76" s="1"/>
  <c r="AF14" i="73"/>
  <c r="AF30" i="73" s="1"/>
  <c r="AF47" i="73" s="1"/>
  <c r="AF10" i="75"/>
  <c r="AF10" i="99"/>
  <c r="AF10" i="81"/>
  <c r="AF10" i="72"/>
  <c r="AF10" i="98"/>
  <c r="AF10" i="71"/>
  <c r="AF10" i="69"/>
  <c r="AF10" i="80"/>
  <c r="P11" i="76"/>
  <c r="P27" i="76" s="1"/>
  <c r="P44" i="76" s="1"/>
  <c r="P11" i="102"/>
  <c r="P11" i="85"/>
  <c r="P27" i="85" s="1"/>
  <c r="P44" i="85" s="1"/>
  <c r="P11" i="73"/>
  <c r="P27" i="73" s="1"/>
  <c r="P44" i="73" s="1"/>
  <c r="P11" i="101"/>
  <c r="P27" i="101" s="1"/>
  <c r="V10" i="75"/>
  <c r="V10" i="99"/>
  <c r="V10" i="72"/>
  <c r="V10" i="81"/>
  <c r="V10" i="98"/>
  <c r="V10" i="71"/>
  <c r="V10" i="80"/>
  <c r="V10" i="69"/>
  <c r="F11" i="76"/>
  <c r="F27" i="76" s="1"/>
  <c r="F44" i="76" s="1"/>
  <c r="F11" i="101"/>
  <c r="F27" i="101" s="1"/>
  <c r="F11" i="102"/>
  <c r="F11" i="73"/>
  <c r="F27" i="73" s="1"/>
  <c r="F44" i="73" s="1"/>
  <c r="F11" i="85"/>
  <c r="F27" i="85" s="1"/>
  <c r="F44" i="85" s="1"/>
  <c r="AV10" i="75"/>
  <c r="AV10" i="99"/>
  <c r="AV10" i="81"/>
  <c r="AV10" i="72"/>
  <c r="AV10" i="98"/>
  <c r="AV10" i="71"/>
  <c r="AV10" i="69"/>
  <c r="AV10" i="80"/>
  <c r="AF11" i="102"/>
  <c r="AF11" i="85"/>
  <c r="AF27" i="85" s="1"/>
  <c r="AF44" i="85" s="1"/>
  <c r="AF11" i="73"/>
  <c r="AF27" i="73" s="1"/>
  <c r="AF44" i="73" s="1"/>
  <c r="AF11" i="76"/>
  <c r="AF27" i="76" s="1"/>
  <c r="AF44" i="76" s="1"/>
  <c r="AF11" i="101"/>
  <c r="AF27" i="101" s="1"/>
  <c r="BA13" i="75"/>
  <c r="BA13" i="81"/>
  <c r="BA13" i="99"/>
  <c r="BA13" i="98"/>
  <c r="BA13" i="80"/>
  <c r="BA13" i="72"/>
  <c r="BA13" i="71"/>
  <c r="BA13" i="69"/>
  <c r="AK14" i="76"/>
  <c r="AK30" i="76" s="1"/>
  <c r="AK47" i="76" s="1"/>
  <c r="AK14" i="102"/>
  <c r="AK14" i="101"/>
  <c r="AK30" i="101" s="1"/>
  <c r="AK14" i="85"/>
  <c r="AK30" i="85" s="1"/>
  <c r="AK47" i="85" s="1"/>
  <c r="AK14" i="73"/>
  <c r="AK30" i="73" s="1"/>
  <c r="AK47" i="73" s="1"/>
  <c r="AG13" i="75"/>
  <c r="AG13" i="99"/>
  <c r="AG13" i="81"/>
  <c r="AG13" i="71"/>
  <c r="AG13" i="72"/>
  <c r="AG13" i="98"/>
  <c r="AG13" i="80"/>
  <c r="AG13" i="69"/>
  <c r="Q14" i="76"/>
  <c r="Q30" i="76" s="1"/>
  <c r="Q47" i="76" s="1"/>
  <c r="Q14" i="102"/>
  <c r="Q14" i="101"/>
  <c r="Q30" i="101" s="1"/>
  <c r="Q14" i="73"/>
  <c r="Q30" i="73" s="1"/>
  <c r="Q47" i="73" s="1"/>
  <c r="Q14" i="85"/>
  <c r="Q30" i="85" s="1"/>
  <c r="Q47" i="85" s="1"/>
  <c r="AG10" i="75"/>
  <c r="AG10" i="99"/>
  <c r="AG10" i="81"/>
  <c r="AG10" i="72"/>
  <c r="AG10" i="71"/>
  <c r="AG10" i="98"/>
  <c r="AG10" i="80"/>
  <c r="AG10" i="69"/>
  <c r="Q11" i="76"/>
  <c r="Q27" i="76" s="1"/>
  <c r="Q44" i="76" s="1"/>
  <c r="Q11" i="102"/>
  <c r="Q11" i="101"/>
  <c r="Q27" i="101" s="1"/>
  <c r="Q11" i="73"/>
  <c r="Q27" i="73" s="1"/>
  <c r="Q44" i="73" s="1"/>
  <c r="Q11" i="85"/>
  <c r="Q27" i="85" s="1"/>
  <c r="Q44" i="85" s="1"/>
  <c r="Q8" i="67"/>
  <c r="Q24" i="67" s="1"/>
  <c r="Q41" i="67" s="1"/>
  <c r="Q24" i="102"/>
  <c r="S10" i="67"/>
  <c r="S26" i="67" s="1"/>
  <c r="S43" i="67" s="1"/>
  <c r="S26" i="102"/>
  <c r="AG10" i="67"/>
  <c r="AG26" i="67" s="1"/>
  <c r="AG43" i="67" s="1"/>
  <c r="AG26" i="102"/>
  <c r="W13" i="67"/>
  <c r="W29" i="67" s="1"/>
  <c r="W46" i="67" s="1"/>
  <c r="W29" i="102"/>
  <c r="AD29" i="102"/>
  <c r="AD13" i="67"/>
  <c r="AD29" i="67" s="1"/>
  <c r="AD46" i="67" s="1"/>
  <c r="N29" i="102"/>
  <c r="N13" i="67"/>
  <c r="N29" i="67" s="1"/>
  <c r="N46" i="67" s="1"/>
  <c r="I29" i="102"/>
  <c r="I13" i="67"/>
  <c r="I29" i="67" s="1"/>
  <c r="I46" i="67" s="1"/>
  <c r="AD10" i="67"/>
  <c r="AD26" i="67" s="1"/>
  <c r="AD43" i="67" s="1"/>
  <c r="AD26" i="102"/>
  <c r="O13" i="67"/>
  <c r="O29" i="67" s="1"/>
  <c r="O46" i="67" s="1"/>
  <c r="O29" i="102"/>
  <c r="AC10" i="67"/>
  <c r="AC26" i="67" s="1"/>
  <c r="AC43" i="67" s="1"/>
  <c r="AC26" i="102"/>
  <c r="F24" i="102"/>
  <c r="F8" i="67"/>
  <c r="F24" i="67" s="1"/>
  <c r="F41" i="67" s="1"/>
  <c r="AZ10" i="99"/>
  <c r="AZ10" i="75"/>
  <c r="AZ10" i="81"/>
  <c r="AZ10" i="72"/>
  <c r="AZ10" i="71"/>
  <c r="AZ10" i="69"/>
  <c r="AZ10" i="80"/>
  <c r="AZ10" i="98"/>
  <c r="AJ11" i="102"/>
  <c r="AJ11" i="73"/>
  <c r="AJ27" i="73" s="1"/>
  <c r="AJ44" i="73" s="1"/>
  <c r="AJ11" i="76"/>
  <c r="AJ27" i="76" s="1"/>
  <c r="AJ44" i="76" s="1"/>
  <c r="AJ11" i="101"/>
  <c r="AJ27" i="101" s="1"/>
  <c r="AJ11" i="85"/>
  <c r="AJ27" i="85" s="1"/>
  <c r="AJ44" i="85" s="1"/>
  <c r="AX13" i="75"/>
  <c r="AX13" i="81"/>
  <c r="AX13" i="99"/>
  <c r="AX13" i="72"/>
  <c r="AX13" i="98"/>
  <c r="AX13" i="80"/>
  <c r="AX13" i="69"/>
  <c r="AX13" i="71"/>
  <c r="AH14" i="76"/>
  <c r="AH30" i="76" s="1"/>
  <c r="AH47" i="76" s="1"/>
  <c r="AH14" i="102"/>
  <c r="AH14" i="73"/>
  <c r="AH30" i="73" s="1"/>
  <c r="AH47" i="73" s="1"/>
  <c r="AH14" i="85"/>
  <c r="AH30" i="85" s="1"/>
  <c r="AH47" i="85" s="1"/>
  <c r="AH14" i="101"/>
  <c r="AH30" i="101" s="1"/>
  <c r="AS13" i="75"/>
  <c r="AS13" i="81"/>
  <c r="AS13" i="99"/>
  <c r="AS13" i="71"/>
  <c r="AS13" i="98"/>
  <c r="AS13" i="80"/>
  <c r="AS13" i="72"/>
  <c r="AS13" i="69"/>
  <c r="AC14" i="76"/>
  <c r="AC30" i="76" s="1"/>
  <c r="AC47" i="76" s="1"/>
  <c r="AC14" i="102"/>
  <c r="AC14" i="101"/>
  <c r="AC30" i="101" s="1"/>
  <c r="AC14" i="85"/>
  <c r="AC30" i="85" s="1"/>
  <c r="AC47" i="85" s="1"/>
  <c r="AC14" i="73"/>
  <c r="AC30" i="73" s="1"/>
  <c r="AC47" i="73" s="1"/>
  <c r="AA10" i="75"/>
  <c r="AA10" i="99"/>
  <c r="AA10" i="81"/>
  <c r="AA10" i="72"/>
  <c r="AA10" i="71"/>
  <c r="AA10" i="98"/>
  <c r="AA10" i="80"/>
  <c r="AA10" i="69"/>
  <c r="K11" i="102"/>
  <c r="K11" i="101"/>
  <c r="K27" i="101" s="1"/>
  <c r="K11" i="76"/>
  <c r="K27" i="76" s="1"/>
  <c r="K44" i="76" s="1"/>
  <c r="K11" i="73"/>
  <c r="K27" i="73" s="1"/>
  <c r="K44" i="73" s="1"/>
  <c r="K11" i="85"/>
  <c r="K27" i="85" s="1"/>
  <c r="K44" i="85" s="1"/>
  <c r="Z29" i="102"/>
  <c r="Z13" i="67"/>
  <c r="Z29" i="67" s="1"/>
  <c r="Z46" i="67" s="1"/>
  <c r="AF10" i="67"/>
  <c r="AF26" i="67" s="1"/>
  <c r="AF43" i="67" s="1"/>
  <c r="AF26" i="102"/>
  <c r="AH10" i="67"/>
  <c r="AH26" i="67" s="1"/>
  <c r="AH43" i="67" s="1"/>
  <c r="AH26" i="102"/>
  <c r="S13" i="67"/>
  <c r="S29" i="67" s="1"/>
  <c r="S46" i="67" s="1"/>
  <c r="S29" i="102"/>
  <c r="K10" i="67"/>
  <c r="K26" i="67" s="1"/>
  <c r="K43" i="67" s="1"/>
  <c r="K26" i="102"/>
  <c r="N26" i="102"/>
  <c r="N10" i="67"/>
  <c r="N26" i="67" s="1"/>
  <c r="N43" i="67" s="1"/>
  <c r="U26" i="102"/>
  <c r="U10" i="67"/>
  <c r="U26" i="67" s="1"/>
  <c r="U43" i="67" s="1"/>
  <c r="AC29" i="102"/>
  <c r="AC13" i="67"/>
  <c r="AC29" i="67" s="1"/>
  <c r="AC46" i="67" s="1"/>
  <c r="AE8" i="67"/>
  <c r="AE24" i="67" s="1"/>
  <c r="AE41" i="67" s="1"/>
  <c r="AE24" i="102"/>
  <c r="X24" i="102"/>
  <c r="X8" i="67"/>
  <c r="X24" i="67" s="1"/>
  <c r="X41" i="67" s="1"/>
  <c r="AJ13" i="67"/>
  <c r="AJ29" i="67" s="1"/>
  <c r="AJ46" i="67" s="1"/>
  <c r="AJ29" i="102"/>
  <c r="P8" i="67"/>
  <c r="P24" i="67" s="1"/>
  <c r="P41" i="67" s="1"/>
  <c r="P24" i="102"/>
  <c r="T7" i="75"/>
  <c r="T7" i="99"/>
  <c r="T7" i="81"/>
  <c r="T7" i="72"/>
  <c r="T7" i="98"/>
  <c r="T7" i="71"/>
  <c r="T7" i="69"/>
  <c r="T7" i="80"/>
  <c r="D8" i="76"/>
  <c r="D24" i="76" s="1"/>
  <c r="D8" i="101"/>
  <c r="D24" i="101" s="1"/>
  <c r="D8" i="85"/>
  <c r="D24" i="85" s="1"/>
  <c r="D41" i="85" s="1"/>
  <c r="D8" i="102"/>
  <c r="D8" i="73"/>
  <c r="D24" i="73" s="1"/>
  <c r="D41" i="73" s="1"/>
  <c r="AB7" i="75"/>
  <c r="AB7" i="99"/>
  <c r="AB7" i="81"/>
  <c r="AB7" i="72"/>
  <c r="AB7" i="98"/>
  <c r="AB7" i="71"/>
  <c r="AB7" i="69"/>
  <c r="AB7" i="80"/>
  <c r="L8" i="76"/>
  <c r="L24" i="76" s="1"/>
  <c r="L41" i="76" s="1"/>
  <c r="L8" i="101"/>
  <c r="L24" i="101" s="1"/>
  <c r="L8" i="85"/>
  <c r="L24" i="85" s="1"/>
  <c r="L41" i="85" s="1"/>
  <c r="L8" i="102"/>
  <c r="L8" i="73"/>
  <c r="L24" i="73" s="1"/>
  <c r="L41" i="73" s="1"/>
  <c r="U17" i="75"/>
  <c r="U17" i="81"/>
  <c r="U17" i="99"/>
  <c r="U17" i="71"/>
  <c r="U17" i="98"/>
  <c r="U17" i="80"/>
  <c r="U17" i="72"/>
  <c r="U17" i="69"/>
  <c r="AO13" i="75"/>
  <c r="AO13" i="99"/>
  <c r="AO13" i="81"/>
  <c r="AO13" i="71"/>
  <c r="AO13" i="72"/>
  <c r="AO13" i="98"/>
  <c r="AO13" i="80"/>
  <c r="AO13" i="69"/>
  <c r="Y14" i="76"/>
  <c r="Y30" i="76" s="1"/>
  <c r="Y47" i="76" s="1"/>
  <c r="Y14" i="102"/>
  <c r="Y14" i="101"/>
  <c r="Y30" i="101" s="1"/>
  <c r="Y14" i="73"/>
  <c r="Y30" i="73" s="1"/>
  <c r="Y47" i="73" s="1"/>
  <c r="Y14" i="85"/>
  <c r="Y30" i="85" s="1"/>
  <c r="Y47" i="85" s="1"/>
  <c r="AY10" i="75"/>
  <c r="AY10" i="99"/>
  <c r="AY10" i="72"/>
  <c r="AY10" i="81"/>
  <c r="AY10" i="71"/>
  <c r="AY10" i="98"/>
  <c r="AY10" i="80"/>
  <c r="AY10" i="69"/>
  <c r="AI11" i="102"/>
  <c r="AI11" i="85"/>
  <c r="AI27" i="85" s="1"/>
  <c r="AI44" i="85" s="1"/>
  <c r="AI11" i="76"/>
  <c r="AI27" i="76" s="1"/>
  <c r="AI44" i="76" s="1"/>
  <c r="AI11" i="101"/>
  <c r="AI27" i="101" s="1"/>
  <c r="AI11" i="73"/>
  <c r="AI27" i="73" s="1"/>
  <c r="AI44" i="73" s="1"/>
  <c r="AE13" i="75"/>
  <c r="AE13" i="99"/>
  <c r="AE13" i="72"/>
  <c r="AE13" i="81"/>
  <c r="AE13" i="71"/>
  <c r="AE13" i="98"/>
  <c r="AE13" i="80"/>
  <c r="AE13" i="69"/>
  <c r="O14" i="76"/>
  <c r="O30" i="76" s="1"/>
  <c r="O47" i="76" s="1"/>
  <c r="O14" i="102"/>
  <c r="O14" i="101"/>
  <c r="O30" i="101" s="1"/>
  <c r="O14" i="73"/>
  <c r="O30" i="73" s="1"/>
  <c r="O47" i="73" s="1"/>
  <c r="O14" i="85"/>
  <c r="O30" i="85" s="1"/>
  <c r="O47" i="85" s="1"/>
  <c r="AM13" i="75"/>
  <c r="AM13" i="99"/>
  <c r="AM13" i="81"/>
  <c r="AM13" i="72"/>
  <c r="AM13" i="71"/>
  <c r="AM13" i="98"/>
  <c r="AM13" i="80"/>
  <c r="AM13" i="69"/>
  <c r="W14" i="76"/>
  <c r="W30" i="76" s="1"/>
  <c r="W47" i="76" s="1"/>
  <c r="W14" i="102"/>
  <c r="W14" i="101"/>
  <c r="W30" i="101" s="1"/>
  <c r="W14" i="73"/>
  <c r="W30" i="73" s="1"/>
  <c r="W47" i="73" s="1"/>
  <c r="W14" i="85"/>
  <c r="W30" i="85" s="1"/>
  <c r="W47" i="85" s="1"/>
  <c r="AM10" i="75"/>
  <c r="AM10" i="99"/>
  <c r="AM10" i="72"/>
  <c r="AM10" i="81"/>
  <c r="AM10" i="71"/>
  <c r="AM10" i="98"/>
  <c r="AM10" i="80"/>
  <c r="AM10" i="69"/>
  <c r="W11" i="76"/>
  <c r="W27" i="76" s="1"/>
  <c r="W44" i="76" s="1"/>
  <c r="W11" i="102"/>
  <c r="W11" i="101"/>
  <c r="W27" i="101" s="1"/>
  <c r="W11" i="73"/>
  <c r="W27" i="73" s="1"/>
  <c r="W44" i="73" s="1"/>
  <c r="W11" i="85"/>
  <c r="W27" i="85" s="1"/>
  <c r="W44" i="85" s="1"/>
  <c r="AY13" i="75"/>
  <c r="AY13" i="99"/>
  <c r="AY13" i="81"/>
  <c r="AY13" i="72"/>
  <c r="AY13" i="71"/>
  <c r="AY13" i="98"/>
  <c r="AY13" i="80"/>
  <c r="AY13" i="69"/>
  <c r="AI14" i="76"/>
  <c r="AI30" i="76" s="1"/>
  <c r="AI47" i="76" s="1"/>
  <c r="AI14" i="102"/>
  <c r="AI14" i="101"/>
  <c r="AI30" i="101" s="1"/>
  <c r="AI14" i="85"/>
  <c r="AI30" i="85" s="1"/>
  <c r="AI47" i="85" s="1"/>
  <c r="AI14" i="73"/>
  <c r="AI30" i="73" s="1"/>
  <c r="AI47" i="73" s="1"/>
  <c r="AT10" i="75"/>
  <c r="AT10" i="99"/>
  <c r="AT10" i="72"/>
  <c r="AT10" i="71"/>
  <c r="AT10" i="80"/>
  <c r="AT10" i="81"/>
  <c r="AT10" i="98"/>
  <c r="AT10" i="69"/>
  <c r="AD11" i="76"/>
  <c r="AD27" i="76" s="1"/>
  <c r="AD44" i="76" s="1"/>
  <c r="AD11" i="101"/>
  <c r="AD27" i="101" s="1"/>
  <c r="AD11" i="102"/>
  <c r="AD11" i="85"/>
  <c r="AD27" i="85" s="1"/>
  <c r="AD44" i="85" s="1"/>
  <c r="AD11" i="73"/>
  <c r="AD27" i="73" s="1"/>
  <c r="AD44" i="73" s="1"/>
  <c r="AS10" i="75"/>
  <c r="AS10" i="99"/>
  <c r="AS10" i="81"/>
  <c r="AS10" i="71"/>
  <c r="AS10" i="80"/>
  <c r="AS10" i="98"/>
  <c r="AS10" i="72"/>
  <c r="AS10" i="69"/>
  <c r="AC11" i="76"/>
  <c r="AC27" i="76" s="1"/>
  <c r="AC44" i="76" s="1"/>
  <c r="AC11" i="102"/>
  <c r="AC11" i="101"/>
  <c r="AC27" i="101" s="1"/>
  <c r="AC11" i="85"/>
  <c r="AC27" i="85" s="1"/>
  <c r="AC44" i="85" s="1"/>
  <c r="AC11" i="73"/>
  <c r="AC27" i="73" s="1"/>
  <c r="AC44" i="73" s="1"/>
  <c r="AI10" i="75"/>
  <c r="AI10" i="99"/>
  <c r="AI10" i="72"/>
  <c r="AI10" i="71"/>
  <c r="AI10" i="81"/>
  <c r="AI10" i="98"/>
  <c r="AI10" i="80"/>
  <c r="AI10" i="69"/>
  <c r="S11" i="76"/>
  <c r="S27" i="76" s="1"/>
  <c r="S44" i="76" s="1"/>
  <c r="S11" i="102"/>
  <c r="S11" i="101"/>
  <c r="S27" i="101" s="1"/>
  <c r="S11" i="73"/>
  <c r="S27" i="73" s="1"/>
  <c r="S44" i="73" s="1"/>
  <c r="S11" i="85"/>
  <c r="S27" i="85" s="1"/>
  <c r="S44" i="85" s="1"/>
  <c r="Y13" i="75"/>
  <c r="Y13" i="99"/>
  <c r="Y13" i="81"/>
  <c r="Y13" i="71"/>
  <c r="Y13" i="72"/>
  <c r="Y13" i="98"/>
  <c r="Y13" i="80"/>
  <c r="Y13" i="69"/>
  <c r="I14" i="102"/>
  <c r="I14" i="101"/>
  <c r="I30" i="101" s="1"/>
  <c r="I14" i="76"/>
  <c r="I30" i="76" s="1"/>
  <c r="I47" i="76" s="1"/>
  <c r="I14" i="73"/>
  <c r="I30" i="73" s="1"/>
  <c r="I47" i="73" s="1"/>
  <c r="I14" i="85"/>
  <c r="I30" i="85" s="1"/>
  <c r="I47" i="85" s="1"/>
  <c r="AA13" i="75"/>
  <c r="AA13" i="99"/>
  <c r="AA13" i="72"/>
  <c r="AA13" i="81"/>
  <c r="AA13" i="71"/>
  <c r="AA13" i="98"/>
  <c r="AA13" i="80"/>
  <c r="AA13" i="69"/>
  <c r="K14" i="76"/>
  <c r="K30" i="76" s="1"/>
  <c r="K47" i="76" s="1"/>
  <c r="K14" i="102"/>
  <c r="K14" i="101"/>
  <c r="K30" i="101" s="1"/>
  <c r="K14" i="85"/>
  <c r="K30" i="85" s="1"/>
  <c r="K47" i="85" s="1"/>
  <c r="K14" i="73"/>
  <c r="K30" i="73" s="1"/>
  <c r="K47" i="73" s="1"/>
  <c r="AN13" i="75"/>
  <c r="AN13" i="81"/>
  <c r="AN13" i="99"/>
  <c r="AN13" i="72"/>
  <c r="AN13" i="71"/>
  <c r="AN13" i="98"/>
  <c r="AN13" i="69"/>
  <c r="AN13" i="80"/>
  <c r="X14" i="101"/>
  <c r="X30" i="101" s="1"/>
  <c r="X14" i="85"/>
  <c r="X30" i="85" s="1"/>
  <c r="X47" i="85" s="1"/>
  <c r="X14" i="102"/>
  <c r="X14" i="76"/>
  <c r="X30" i="76" s="1"/>
  <c r="X47" i="76" s="1"/>
  <c r="X14" i="73"/>
  <c r="X30" i="73" s="1"/>
  <c r="X47" i="73" s="1"/>
  <c r="AE13" i="67"/>
  <c r="AE29" i="67" s="1"/>
  <c r="AE46" i="67" s="1"/>
  <c r="AE29" i="102"/>
  <c r="AK24" i="102"/>
  <c r="AK8" i="67"/>
  <c r="AK24" i="67" s="1"/>
  <c r="AK41" i="67" s="1"/>
  <c r="AC24" i="102"/>
  <c r="AC8" i="67"/>
  <c r="AC24" i="67" s="1"/>
  <c r="AC41" i="67" s="1"/>
  <c r="O10" i="67"/>
  <c r="O26" i="67" s="1"/>
  <c r="O43" i="67" s="1"/>
  <c r="O26" i="102"/>
  <c r="Q29" i="102"/>
  <c r="Q13" i="67"/>
  <c r="Q29" i="67" s="1"/>
  <c r="Q46" i="67" s="1"/>
  <c r="AG29" i="102"/>
  <c r="AG13" i="67"/>
  <c r="AG29" i="67" s="1"/>
  <c r="AG46" i="67" s="1"/>
  <c r="AI8" i="67"/>
  <c r="AI24" i="67" s="1"/>
  <c r="AI41" i="67" s="1"/>
  <c r="AI24" i="102"/>
  <c r="Q26" i="102"/>
  <c r="Q10" i="67"/>
  <c r="Q26" i="67" s="1"/>
  <c r="Q43" i="67" s="1"/>
  <c r="Y26" i="102"/>
  <c r="Y10" i="67"/>
  <c r="Y26" i="67" s="1"/>
  <c r="Y43" i="67" s="1"/>
  <c r="AB13" i="67"/>
  <c r="AB29" i="67" s="1"/>
  <c r="AB46" i="67" s="1"/>
  <c r="AB29" i="102"/>
  <c r="AH13" i="67"/>
  <c r="AH29" i="67" s="1"/>
  <c r="AH46" i="67" s="1"/>
  <c r="AH29" i="102"/>
  <c r="AJ8" i="67"/>
  <c r="AJ24" i="67" s="1"/>
  <c r="AJ41" i="67" s="1"/>
  <c r="AJ24" i="102"/>
  <c r="N24" i="102"/>
  <c r="N8" i="67"/>
  <c r="N24" i="67" s="1"/>
  <c r="N41" i="67" s="1"/>
  <c r="P10" i="67"/>
  <c r="P26" i="67" s="1"/>
  <c r="P43" i="67" s="1"/>
  <c r="P26" i="102"/>
  <c r="R29" i="102"/>
  <c r="R13" i="67"/>
  <c r="R29" i="67" s="1"/>
  <c r="R46" i="67" s="1"/>
  <c r="I10" i="67"/>
  <c r="I26" i="67" s="1"/>
  <c r="I43" i="67" s="1"/>
  <c r="I26" i="102"/>
  <c r="AB8" i="67"/>
  <c r="AB24" i="67" s="1"/>
  <c r="AB41" i="67" s="1"/>
  <c r="AB24" i="102"/>
  <c r="AK29" i="102"/>
  <c r="AK13" i="67"/>
  <c r="AK29" i="67" s="1"/>
  <c r="AK46" i="67" s="1"/>
  <c r="AB10" i="67"/>
  <c r="AB26" i="67" s="1"/>
  <c r="AB43" i="67" s="1"/>
  <c r="AB26" i="102"/>
  <c r="AH8" i="67"/>
  <c r="AH24" i="67" s="1"/>
  <c r="AH41" i="67" s="1"/>
  <c r="AH24" i="102"/>
  <c r="R26" i="102"/>
  <c r="R10" i="67"/>
  <c r="R26" i="67" s="1"/>
  <c r="R43" i="67" s="1"/>
  <c r="F29" i="102"/>
  <c r="F13" i="67"/>
  <c r="F29" i="67" s="1"/>
  <c r="F46" i="67" s="1"/>
  <c r="E10" i="67"/>
  <c r="E26" i="67" s="1"/>
  <c r="E43" i="67" s="1"/>
  <c r="E26" i="102"/>
  <c r="U21" i="75"/>
  <c r="U21" i="99"/>
  <c r="U21" i="81"/>
  <c r="U21" i="98"/>
  <c r="U21" i="80"/>
  <c r="U21" i="72"/>
  <c r="U21" i="71"/>
  <c r="U21" i="69"/>
  <c r="AT13" i="75"/>
  <c r="AT13" i="99"/>
  <c r="AT13" i="81"/>
  <c r="AT13" i="72"/>
  <c r="AT13" i="71"/>
  <c r="AT13" i="98"/>
  <c r="AT13" i="80"/>
  <c r="AT13" i="69"/>
  <c r="AD14" i="76"/>
  <c r="AD30" i="76" s="1"/>
  <c r="AD47" i="76" s="1"/>
  <c r="AD14" i="102"/>
  <c r="AD14" i="73"/>
  <c r="AD30" i="73" s="1"/>
  <c r="AD47" i="73" s="1"/>
  <c r="AD14" i="85"/>
  <c r="AD30" i="85" s="1"/>
  <c r="AD47" i="85" s="1"/>
  <c r="AD14" i="101"/>
  <c r="AD30" i="101" s="1"/>
  <c r="AO10" i="75"/>
  <c r="AO10" i="99"/>
  <c r="AO10" i="81"/>
  <c r="AO10" i="72"/>
  <c r="AO10" i="71"/>
  <c r="AO10" i="80"/>
  <c r="AO10" i="98"/>
  <c r="AO10" i="69"/>
  <c r="Y11" i="76"/>
  <c r="Y27" i="76" s="1"/>
  <c r="Y44" i="76" s="1"/>
  <c r="Y11" i="102"/>
  <c r="Y11" i="101"/>
  <c r="Y27" i="101" s="1"/>
  <c r="Y11" i="85"/>
  <c r="Y27" i="85" s="1"/>
  <c r="Y44" i="85" s="1"/>
  <c r="Y11" i="73"/>
  <c r="Y27" i="73" s="1"/>
  <c r="Y44" i="73" s="1"/>
  <c r="AK10" i="75"/>
  <c r="AK10" i="81"/>
  <c r="AK10" i="99"/>
  <c r="AK10" i="72"/>
  <c r="AK10" i="71"/>
  <c r="AK10" i="80"/>
  <c r="AK10" i="98"/>
  <c r="AK10" i="69"/>
  <c r="U11" i="76"/>
  <c r="U27" i="76" s="1"/>
  <c r="U44" i="76" s="1"/>
  <c r="U11" i="102"/>
  <c r="U11" i="101"/>
  <c r="U27" i="101" s="1"/>
  <c r="U11" i="73"/>
  <c r="U27" i="73" s="1"/>
  <c r="U44" i="73" s="1"/>
  <c r="U11" i="85"/>
  <c r="U27" i="85" s="1"/>
  <c r="U44" i="85" s="1"/>
  <c r="AH10" i="75"/>
  <c r="AH10" i="99"/>
  <c r="AH10" i="72"/>
  <c r="AH10" i="81"/>
  <c r="AH10" i="98"/>
  <c r="AH10" i="80"/>
  <c r="AH10" i="69"/>
  <c r="AH10" i="71"/>
  <c r="R11" i="102"/>
  <c r="R11" i="85"/>
  <c r="R27" i="85" s="1"/>
  <c r="R44" i="85" s="1"/>
  <c r="R11" i="73"/>
  <c r="R27" i="73" s="1"/>
  <c r="R44" i="73" s="1"/>
  <c r="R11" i="101"/>
  <c r="R27" i="101" s="1"/>
  <c r="R11" i="76"/>
  <c r="R27" i="76" s="1"/>
  <c r="R44" i="76" s="1"/>
  <c r="AK13" i="75"/>
  <c r="AK13" i="81"/>
  <c r="AK13" i="99"/>
  <c r="AK13" i="71"/>
  <c r="AK13" i="72"/>
  <c r="AK13" i="98"/>
  <c r="AK13" i="80"/>
  <c r="AK13" i="69"/>
  <c r="U14" i="76"/>
  <c r="U30" i="76" s="1"/>
  <c r="U47" i="76" s="1"/>
  <c r="U14" i="102"/>
  <c r="U14" i="101"/>
  <c r="U30" i="101" s="1"/>
  <c r="U14" i="73"/>
  <c r="U30" i="73" s="1"/>
  <c r="U47" i="73" s="1"/>
  <c r="U14" i="85"/>
  <c r="U30" i="85" s="1"/>
  <c r="U47" i="85" s="1"/>
  <c r="AG24" i="102"/>
  <c r="AG8" i="67"/>
  <c r="AG24" i="67" s="1"/>
  <c r="AG41" i="67" s="1"/>
  <c r="Z26" i="102"/>
  <c r="Z10" i="67"/>
  <c r="Z26" i="67" s="1"/>
  <c r="Z43" i="67" s="1"/>
  <c r="O8" i="67"/>
  <c r="O24" i="67" s="1"/>
  <c r="O41" i="67" s="1"/>
  <c r="O24" i="102"/>
  <c r="K13" i="67"/>
  <c r="K29" i="67" s="1"/>
  <c r="K46" i="67" s="1"/>
  <c r="K29" i="102"/>
  <c r="AF13" i="67"/>
  <c r="AF29" i="67" s="1"/>
  <c r="AF46" i="67" s="1"/>
  <c r="AF29" i="102"/>
  <c r="F26" i="102"/>
  <c r="F10" i="67"/>
  <c r="F26" i="67" s="1"/>
  <c r="F43" i="67" s="1"/>
  <c r="R8" i="67"/>
  <c r="R24" i="67" s="1"/>
  <c r="R41" i="67" s="1"/>
  <c r="R24" i="102"/>
  <c r="I24" i="102"/>
  <c r="I8" i="67"/>
  <c r="I24" i="67" s="1"/>
  <c r="I41" i="67" s="1"/>
  <c r="AK26" i="102"/>
  <c r="AK10" i="67"/>
  <c r="AK26" i="67" s="1"/>
  <c r="AK43" i="67" s="1"/>
  <c r="AB9" i="75"/>
  <c r="AB9" i="99"/>
  <c r="AB9" i="72"/>
  <c r="AB9" i="81"/>
  <c r="AB9" i="71"/>
  <c r="AB9" i="98"/>
  <c r="AB9" i="69"/>
  <c r="AB9" i="80"/>
  <c r="L10" i="76"/>
  <c r="L26" i="76" s="1"/>
  <c r="L43" i="76" s="1"/>
  <c r="L10" i="102"/>
  <c r="L10" i="101"/>
  <c r="L26" i="101" s="1"/>
  <c r="L10" i="85"/>
  <c r="L26" i="85" s="1"/>
  <c r="L43" i="85" s="1"/>
  <c r="L10" i="73"/>
  <c r="L26" i="73" s="1"/>
  <c r="L43" i="73" s="1"/>
  <c r="U15" i="99"/>
  <c r="U15" i="75"/>
  <c r="U15" i="81"/>
  <c r="U15" i="72"/>
  <c r="U15" i="98"/>
  <c r="U15" i="80"/>
  <c r="U15" i="69"/>
  <c r="U15" i="71"/>
  <c r="AE10" i="75"/>
  <c r="AE10" i="99"/>
  <c r="AE10" i="81"/>
  <c r="AE10" i="72"/>
  <c r="AE10" i="71"/>
  <c r="AE10" i="80"/>
  <c r="AE10" i="69"/>
  <c r="AE10" i="98"/>
  <c r="O11" i="76"/>
  <c r="O27" i="76" s="1"/>
  <c r="O44" i="76" s="1"/>
  <c r="O11" i="102"/>
  <c r="O11" i="101"/>
  <c r="O27" i="101" s="1"/>
  <c r="O11" i="73"/>
  <c r="O27" i="73" s="1"/>
  <c r="O44" i="73" s="1"/>
  <c r="O11" i="85"/>
  <c r="O27" i="85" s="1"/>
  <c r="O44" i="85" s="1"/>
  <c r="AD10" i="75"/>
  <c r="AD10" i="99"/>
  <c r="AD10" i="72"/>
  <c r="AD10" i="81"/>
  <c r="AD10" i="71"/>
  <c r="AD10" i="80"/>
  <c r="AD10" i="98"/>
  <c r="AD10" i="69"/>
  <c r="N11" i="76"/>
  <c r="N27" i="76" s="1"/>
  <c r="N44" i="76" s="1"/>
  <c r="N11" i="101"/>
  <c r="N27" i="101" s="1"/>
  <c r="N11" i="102"/>
  <c r="N11" i="73"/>
  <c r="N27" i="73" s="1"/>
  <c r="N44" i="73" s="1"/>
  <c r="N11" i="85"/>
  <c r="N27" i="85" s="1"/>
  <c r="N44" i="85" s="1"/>
  <c r="W10" i="75"/>
  <c r="W10" i="99"/>
  <c r="W10" i="72"/>
  <c r="W10" i="81"/>
  <c r="W10" i="71"/>
  <c r="W10" i="98"/>
  <c r="W10" i="80"/>
  <c r="W10" i="69"/>
  <c r="G11" i="102"/>
  <c r="G11" i="101"/>
  <c r="G27" i="101" s="1"/>
  <c r="G11" i="76"/>
  <c r="G27" i="76" s="1"/>
  <c r="G44" i="76" s="1"/>
  <c r="G11" i="73"/>
  <c r="G27" i="73" s="1"/>
  <c r="G44" i="73" s="1"/>
  <c r="G11" i="85"/>
  <c r="G27" i="85" s="1"/>
  <c r="G44" i="85" s="1"/>
  <c r="AW10" i="75"/>
  <c r="AW10" i="99"/>
  <c r="AW10" i="81"/>
  <c r="AW10" i="72"/>
  <c r="AW10" i="71"/>
  <c r="AW10" i="98"/>
  <c r="AW10" i="80"/>
  <c r="AW10" i="69"/>
  <c r="AG11" i="76"/>
  <c r="AG27" i="76" s="1"/>
  <c r="AG44" i="76" s="1"/>
  <c r="AG11" i="102"/>
  <c r="AG11" i="101"/>
  <c r="AG27" i="101" s="1"/>
  <c r="AG11" i="85"/>
  <c r="AG27" i="85" s="1"/>
  <c r="AG44" i="85" s="1"/>
  <c r="AG11" i="73"/>
  <c r="AG27" i="73" s="1"/>
  <c r="AG44" i="73" s="1"/>
  <c r="AX10" i="75"/>
  <c r="AX10" i="99"/>
  <c r="AX10" i="72"/>
  <c r="AX10" i="81"/>
  <c r="AX10" i="98"/>
  <c r="AX10" i="80"/>
  <c r="AX10" i="71"/>
  <c r="AX10" i="69"/>
  <c r="AH11" i="76"/>
  <c r="AH27" i="76" s="1"/>
  <c r="AH44" i="76" s="1"/>
  <c r="AH11" i="85"/>
  <c r="AH27" i="85" s="1"/>
  <c r="AH44" i="85" s="1"/>
  <c r="AH11" i="73"/>
  <c r="AH27" i="73" s="1"/>
  <c r="AH44" i="73" s="1"/>
  <c r="AH11" i="101"/>
  <c r="AH27" i="101" s="1"/>
  <c r="AH11" i="102"/>
  <c r="BA10" i="75"/>
  <c r="BA10" i="81"/>
  <c r="BA10" i="99"/>
  <c r="BA10" i="72"/>
  <c r="BA10" i="98"/>
  <c r="BA10" i="80"/>
  <c r="BA10" i="71"/>
  <c r="BA10" i="69"/>
  <c r="AK11" i="76"/>
  <c r="AK27" i="76" s="1"/>
  <c r="AK44" i="76" s="1"/>
  <c r="AK11" i="101"/>
  <c r="AK27" i="101" s="1"/>
  <c r="AK11" i="102"/>
  <c r="AK11" i="85"/>
  <c r="AK27" i="85" s="1"/>
  <c r="AK44" i="85" s="1"/>
  <c r="AK11" i="73"/>
  <c r="AK27" i="73" s="1"/>
  <c r="AK44" i="73" s="1"/>
  <c r="Y10" i="75"/>
  <c r="Y10" i="99"/>
  <c r="Y10" i="81"/>
  <c r="Y10" i="72"/>
  <c r="Y10" i="71"/>
  <c r="Y10" i="80"/>
  <c r="Y10" i="98"/>
  <c r="Y10" i="69"/>
  <c r="I11" i="102"/>
  <c r="I11" i="101"/>
  <c r="I27" i="101" s="1"/>
  <c r="I11" i="73"/>
  <c r="I27" i="73" s="1"/>
  <c r="I44" i="73" s="1"/>
  <c r="I11" i="85"/>
  <c r="I27" i="85" s="1"/>
  <c r="I44" i="85" s="1"/>
  <c r="I11" i="76"/>
  <c r="I27" i="76" s="1"/>
  <c r="I44" i="76" s="1"/>
  <c r="AP10" i="75"/>
  <c r="AP10" i="99"/>
  <c r="AP10" i="81"/>
  <c r="AP10" i="72"/>
  <c r="AP10" i="80"/>
  <c r="AP10" i="98"/>
  <c r="AP10" i="69"/>
  <c r="AP10" i="71"/>
  <c r="Z11" i="76"/>
  <c r="Z27" i="76" s="1"/>
  <c r="Z44" i="76" s="1"/>
  <c r="Z11" i="102"/>
  <c r="Z11" i="101"/>
  <c r="Z27" i="101" s="1"/>
  <c r="Z11" i="85"/>
  <c r="Z27" i="85" s="1"/>
  <c r="Z44" i="85" s="1"/>
  <c r="Z11" i="73"/>
  <c r="Z27" i="73" s="1"/>
  <c r="Z44" i="73" s="1"/>
  <c r="AP13" i="75"/>
  <c r="AP13" i="81"/>
  <c r="AP13" i="99"/>
  <c r="AP13" i="72"/>
  <c r="AP13" i="98"/>
  <c r="AP13" i="80"/>
  <c r="AP13" i="69"/>
  <c r="AP13" i="71"/>
  <c r="Z14" i="76"/>
  <c r="Z30" i="76" s="1"/>
  <c r="Z47" i="76" s="1"/>
  <c r="Z14" i="102"/>
  <c r="Z14" i="73"/>
  <c r="Z30" i="73" s="1"/>
  <c r="Z47" i="73" s="1"/>
  <c r="Z14" i="85"/>
  <c r="Z30" i="85" s="1"/>
  <c r="Z47" i="85" s="1"/>
  <c r="Z14" i="101"/>
  <c r="Z30" i="101" s="1"/>
  <c r="X10" i="67"/>
  <c r="X26" i="67" s="1"/>
  <c r="X43" i="67" s="1"/>
  <c r="X26" i="102"/>
  <c r="G10" i="67"/>
  <c r="G26" i="67" s="1"/>
  <c r="G43" i="67" s="1"/>
  <c r="G26" i="102"/>
  <c r="U29" i="102"/>
  <c r="U13" i="67"/>
  <c r="U29" i="67" s="1"/>
  <c r="U46" i="67" s="1"/>
  <c r="AE10" i="67"/>
  <c r="AE26" i="67" s="1"/>
  <c r="AE43" i="67" s="1"/>
  <c r="AE26" i="102"/>
  <c r="AF8" i="67"/>
  <c r="AF24" i="67" s="1"/>
  <c r="AF41" i="67" s="1"/>
  <c r="AF24" i="102"/>
  <c r="U7" i="75"/>
  <c r="U7" i="99"/>
  <c r="U7" i="81"/>
  <c r="U7" i="71"/>
  <c r="U7" i="72"/>
  <c r="U7" i="80"/>
  <c r="U7" i="98"/>
  <c r="U7" i="69"/>
  <c r="E8" i="102"/>
  <c r="E8" i="101"/>
  <c r="E24" i="101" s="1"/>
  <c r="E8" i="73"/>
  <c r="E24" i="73" s="1"/>
  <c r="E41" i="73" s="1"/>
  <c r="E8" i="85"/>
  <c r="E24" i="85" s="1"/>
  <c r="E41" i="85" s="1"/>
  <c r="E8" i="76"/>
  <c r="E24" i="76" s="1"/>
  <c r="E41" i="76" s="1"/>
  <c r="U10" i="75"/>
  <c r="U10" i="99"/>
  <c r="U10" i="81"/>
  <c r="U10" i="72"/>
  <c r="U10" i="71"/>
  <c r="U10" i="80"/>
  <c r="U10" i="98"/>
  <c r="U10" i="69"/>
  <c r="E11" i="102"/>
  <c r="E11" i="101"/>
  <c r="E27" i="101" s="1"/>
  <c r="E11" i="73"/>
  <c r="E27" i="73" s="1"/>
  <c r="E44" i="73" s="1"/>
  <c r="E11" i="76"/>
  <c r="E27" i="76" s="1"/>
  <c r="E44" i="76" s="1"/>
  <c r="E11" i="85"/>
  <c r="E27" i="85" s="1"/>
  <c r="E44" i="85" s="1"/>
  <c r="U19" i="75"/>
  <c r="U19" i="99"/>
  <c r="U19" i="81"/>
  <c r="U19" i="72"/>
  <c r="U19" i="98"/>
  <c r="U19" i="80"/>
  <c r="U19" i="71"/>
  <c r="U19" i="69"/>
  <c r="AZ13" i="75"/>
  <c r="AZ13" i="99"/>
  <c r="AZ13" i="81"/>
  <c r="AZ13" i="72"/>
  <c r="AZ13" i="71"/>
  <c r="AZ13" i="80"/>
  <c r="AZ13" i="98"/>
  <c r="AZ13" i="69"/>
  <c r="AJ14" i="102"/>
  <c r="AJ14" i="101"/>
  <c r="AJ30" i="101" s="1"/>
  <c r="AJ14" i="85"/>
  <c r="AJ30" i="85" s="1"/>
  <c r="AJ47" i="85" s="1"/>
  <c r="AJ14" i="73"/>
  <c r="AJ30" i="73" s="1"/>
  <c r="AJ47" i="73" s="1"/>
  <c r="AJ14" i="76"/>
  <c r="AJ30" i="76" s="1"/>
  <c r="AJ47" i="76" s="1"/>
  <c r="AU10" i="75"/>
  <c r="AU10" i="99"/>
  <c r="AU10" i="81"/>
  <c r="AU10" i="72"/>
  <c r="AU10" i="71"/>
  <c r="AU10" i="80"/>
  <c r="AU10" i="69"/>
  <c r="AU10" i="98"/>
  <c r="AE11" i="102"/>
  <c r="AE11" i="101"/>
  <c r="AE27" i="101" s="1"/>
  <c r="AE11" i="76"/>
  <c r="AE27" i="76" s="1"/>
  <c r="AE44" i="76" s="1"/>
  <c r="AE11" i="73"/>
  <c r="AE27" i="73" s="1"/>
  <c r="AE44" i="73" s="1"/>
  <c r="AE11" i="85"/>
  <c r="AE27" i="85" s="1"/>
  <c r="AE44" i="85" s="1"/>
  <c r="AI13" i="75"/>
  <c r="AI13" i="99"/>
  <c r="AI13" i="81"/>
  <c r="AI13" i="72"/>
  <c r="AI13" i="71"/>
  <c r="AI13" i="98"/>
  <c r="AI13" i="80"/>
  <c r="AI13" i="69"/>
  <c r="S14" i="76"/>
  <c r="S30" i="76" s="1"/>
  <c r="S47" i="76" s="1"/>
  <c r="S14" i="102"/>
  <c r="S14" i="101"/>
  <c r="S30" i="101" s="1"/>
  <c r="S14" i="85"/>
  <c r="S30" i="85" s="1"/>
  <c r="S47" i="85" s="1"/>
  <c r="S14" i="73"/>
  <c r="S30" i="73" s="1"/>
  <c r="S47" i="73" s="1"/>
  <c r="AR13" i="75"/>
  <c r="AR13" i="99"/>
  <c r="AR13" i="81"/>
  <c r="AR13" i="72"/>
  <c r="AR13" i="71"/>
  <c r="AR13" i="69"/>
  <c r="AR13" i="98"/>
  <c r="AR13" i="80"/>
  <c r="AB14" i="85"/>
  <c r="AB30" i="85" s="1"/>
  <c r="AB47" i="85" s="1"/>
  <c r="AB14" i="73"/>
  <c r="AB30" i="73" s="1"/>
  <c r="AB47" i="73" s="1"/>
  <c r="AB14" i="102"/>
  <c r="AB14" i="101"/>
  <c r="AB30" i="101" s="1"/>
  <c r="AB14" i="76"/>
  <c r="AB30" i="76" s="1"/>
  <c r="AB47" i="76" s="1"/>
  <c r="AW13" i="75"/>
  <c r="AW13" i="99"/>
  <c r="AW13" i="81"/>
  <c r="AW13" i="71"/>
  <c r="AW13" i="72"/>
  <c r="AW13" i="98"/>
  <c r="AW13" i="80"/>
  <c r="AW13" i="69"/>
  <c r="AG14" i="76"/>
  <c r="AG30" i="76" s="1"/>
  <c r="AG47" i="76" s="1"/>
  <c r="AG14" i="102"/>
  <c r="AG14" i="101"/>
  <c r="AG30" i="101" s="1"/>
  <c r="AG14" i="73"/>
  <c r="AG30" i="73" s="1"/>
  <c r="AG47" i="73" s="1"/>
  <c r="AG14" i="85"/>
  <c r="AG30" i="85" s="1"/>
  <c r="AG47" i="85" s="1"/>
  <c r="AU13" i="75"/>
  <c r="AU13" i="99"/>
  <c r="AU13" i="72"/>
  <c r="AU13" i="81"/>
  <c r="AU13" i="71"/>
  <c r="AU13" i="98"/>
  <c r="AU13" i="80"/>
  <c r="AU13" i="69"/>
  <c r="AE14" i="76"/>
  <c r="AE30" i="76" s="1"/>
  <c r="AE47" i="76" s="1"/>
  <c r="AE14" i="102"/>
  <c r="AE14" i="101"/>
  <c r="AE30" i="101" s="1"/>
  <c r="AE14" i="73"/>
  <c r="AE30" i="73" s="1"/>
  <c r="AE47" i="73" s="1"/>
  <c r="AE14" i="85"/>
  <c r="AE30" i="85" s="1"/>
  <c r="AE47" i="85" s="1"/>
  <c r="AF13" i="75"/>
  <c r="AF13" i="72"/>
  <c r="AF13" i="81"/>
  <c r="AF13" i="71"/>
  <c r="AF13" i="80"/>
  <c r="AF13" i="99"/>
  <c r="AF13" i="98"/>
  <c r="AF13" i="69"/>
  <c r="P14" i="76"/>
  <c r="P30" i="76" s="1"/>
  <c r="P47" i="76" s="1"/>
  <c r="P14" i="101"/>
  <c r="P30" i="101" s="1"/>
  <c r="P14" i="85"/>
  <c r="P30" i="85" s="1"/>
  <c r="P47" i="85" s="1"/>
  <c r="P14" i="102"/>
  <c r="P14" i="73"/>
  <c r="P30" i="73" s="1"/>
  <c r="P47" i="73" s="1"/>
  <c r="AR10" i="99"/>
  <c r="AR10" i="75"/>
  <c r="AR10" i="81"/>
  <c r="AR10" i="72"/>
  <c r="AR10" i="98"/>
  <c r="AR10" i="71"/>
  <c r="AR10" i="69"/>
  <c r="AR10" i="80"/>
  <c r="AB11" i="102"/>
  <c r="AB11" i="85"/>
  <c r="AB27" i="85" s="1"/>
  <c r="AB44" i="85" s="1"/>
  <c r="AB11" i="73"/>
  <c r="AB27" i="73" s="1"/>
  <c r="AB44" i="73" s="1"/>
  <c r="AB11" i="101"/>
  <c r="AB27" i="101" s="1"/>
  <c r="AB11" i="76"/>
  <c r="AB27" i="76" s="1"/>
  <c r="AB44" i="76" s="1"/>
  <c r="V13" i="75"/>
  <c r="V13" i="99"/>
  <c r="V13" i="81"/>
  <c r="V13" i="72"/>
  <c r="V13" i="71"/>
  <c r="V13" i="98"/>
  <c r="V13" i="80"/>
  <c r="V13" i="69"/>
  <c r="F14" i="76"/>
  <c r="F30" i="76" s="1"/>
  <c r="F47" i="76" s="1"/>
  <c r="F14" i="102"/>
  <c r="F14" i="101"/>
  <c r="F30" i="101" s="1"/>
  <c r="F14" i="73"/>
  <c r="F30" i="73" s="1"/>
  <c r="F47" i="73" s="1"/>
  <c r="F14" i="85"/>
  <c r="F30" i="85" s="1"/>
  <c r="F47" i="85" s="1"/>
  <c r="W13" i="75"/>
  <c r="W13" i="99"/>
  <c r="W13" i="81"/>
  <c r="W13" i="72"/>
  <c r="W13" i="71"/>
  <c r="W13" i="98"/>
  <c r="W13" i="80"/>
  <c r="W13" i="69"/>
  <c r="G14" i="76"/>
  <c r="G30" i="76" s="1"/>
  <c r="G47" i="76" s="1"/>
  <c r="G14" i="102"/>
  <c r="G14" i="101"/>
  <c r="G30" i="101" s="1"/>
  <c r="G14" i="73"/>
  <c r="G30" i="73" s="1"/>
  <c r="G47" i="73" s="1"/>
  <c r="G14" i="85"/>
  <c r="G30" i="85" s="1"/>
  <c r="G47" i="85" s="1"/>
  <c r="AD13" i="75"/>
  <c r="AD13" i="99"/>
  <c r="AD13" i="81"/>
  <c r="AD13" i="72"/>
  <c r="AD13" i="71"/>
  <c r="AD13" i="98"/>
  <c r="AD13" i="80"/>
  <c r="AD13" i="69"/>
  <c r="N14" i="76"/>
  <c r="N30" i="76" s="1"/>
  <c r="N47" i="76" s="1"/>
  <c r="N14" i="102"/>
  <c r="N14" i="73"/>
  <c r="N30" i="73" s="1"/>
  <c r="N47" i="73" s="1"/>
  <c r="N14" i="85"/>
  <c r="N30" i="85" s="1"/>
  <c r="N47" i="85" s="1"/>
  <c r="N14" i="101"/>
  <c r="N30" i="101" s="1"/>
  <c r="AH13" i="75"/>
  <c r="AH13" i="99"/>
  <c r="AH13" i="81"/>
  <c r="AH13" i="72"/>
  <c r="AH13" i="98"/>
  <c r="AH13" i="80"/>
  <c r="AH13" i="69"/>
  <c r="AH13" i="71"/>
  <c r="R14" i="76"/>
  <c r="R30" i="76" s="1"/>
  <c r="R47" i="76" s="1"/>
  <c r="R14" i="102"/>
  <c r="R14" i="85"/>
  <c r="R30" i="85" s="1"/>
  <c r="R47" i="85" s="1"/>
  <c r="R14" i="101"/>
  <c r="R30" i="101" s="1"/>
  <c r="R14" i="73"/>
  <c r="R30" i="73" s="1"/>
  <c r="R47" i="73" s="1"/>
  <c r="Y8" i="67"/>
  <c r="Y24" i="67" s="1"/>
  <c r="Y41" i="67" s="1"/>
  <c r="Y24" i="102"/>
  <c r="X27" i="102"/>
  <c r="X11" i="67"/>
  <c r="X27" i="67" s="1"/>
  <c r="X44" i="67" s="1"/>
  <c r="AI13" i="67"/>
  <c r="AI29" i="67" s="1"/>
  <c r="AI46" i="67" s="1"/>
  <c r="AI29" i="102"/>
  <c r="AJ10" i="67"/>
  <c r="AJ26" i="67" s="1"/>
  <c r="AJ43" i="67" s="1"/>
  <c r="AJ26" i="102"/>
  <c r="G8" i="67"/>
  <c r="G24" i="67" s="1"/>
  <c r="G41" i="67" s="1"/>
  <c r="G24" i="102"/>
  <c r="G13" i="67"/>
  <c r="G29" i="67" s="1"/>
  <c r="G46" i="67" s="1"/>
  <c r="G29" i="102"/>
  <c r="Y29" i="102"/>
  <c r="Y13" i="67"/>
  <c r="Y29" i="67" s="1"/>
  <c r="Y46" i="67" s="1"/>
  <c r="AD8" i="67"/>
  <c r="AD24" i="67" s="1"/>
  <c r="AD41" i="67" s="1"/>
  <c r="AD24" i="102"/>
  <c r="P13" i="67"/>
  <c r="P29" i="67" s="1"/>
  <c r="P46" i="67" s="1"/>
  <c r="P29" i="102"/>
  <c r="Z8" i="67"/>
  <c r="Z24" i="67" s="1"/>
  <c r="Z41" i="67" s="1"/>
  <c r="Z24" i="102"/>
  <c r="AI10" i="67"/>
  <c r="AI26" i="67" s="1"/>
  <c r="AI43" i="67" s="1"/>
  <c r="AI26" i="102"/>
  <c r="W8" i="67"/>
  <c r="W24" i="67" s="1"/>
  <c r="W41" i="67" s="1"/>
  <c r="W24" i="102"/>
  <c r="X13" i="67"/>
  <c r="X29" i="67" s="1"/>
  <c r="X46" i="67" s="1"/>
  <c r="X29" i="102"/>
  <c r="S8" i="67"/>
  <c r="S24" i="67" s="1"/>
  <c r="S41" i="67" s="1"/>
  <c r="S24" i="102"/>
  <c r="K8" i="67"/>
  <c r="K24" i="67" s="1"/>
  <c r="K41" i="67" s="1"/>
  <c r="K24" i="102"/>
  <c r="U8" i="67"/>
  <c r="U24" i="67" s="1"/>
  <c r="U41" i="67" s="1"/>
  <c r="U24" i="102"/>
  <c r="W10" i="67"/>
  <c r="W26" i="67" s="1"/>
  <c r="W43" i="67" s="1"/>
  <c r="W26" i="102"/>
  <c r="U13" i="3"/>
  <c r="AB13" i="3"/>
  <c r="AB10" i="3"/>
  <c r="AE27" i="102" l="1"/>
  <c r="AE11" i="67"/>
  <c r="AE27" i="67" s="1"/>
  <c r="AE44" i="67" s="1"/>
  <c r="K14" i="67"/>
  <c r="K30" i="67" s="1"/>
  <c r="K47" i="67" s="1"/>
  <c r="K30" i="102"/>
  <c r="Y14" i="67"/>
  <c r="Y30" i="67" s="1"/>
  <c r="Y47" i="67" s="1"/>
  <c r="Y30" i="102"/>
  <c r="K11" i="67"/>
  <c r="K27" i="67" s="1"/>
  <c r="K44" i="67" s="1"/>
  <c r="K27" i="102"/>
  <c r="AF11" i="67"/>
  <c r="AF27" i="67" s="1"/>
  <c r="AF44" i="67" s="1"/>
  <c r="AF27" i="102"/>
  <c r="F11" i="67"/>
  <c r="F27" i="67" s="1"/>
  <c r="F44" i="67" s="1"/>
  <c r="F27" i="102"/>
  <c r="AF14" i="67"/>
  <c r="AF30" i="67" s="1"/>
  <c r="AF47" i="67" s="1"/>
  <c r="AF30" i="102"/>
  <c r="E29" i="102"/>
  <c r="E13" i="67"/>
  <c r="E29" i="67" s="1"/>
  <c r="E46" i="67" s="1"/>
  <c r="U13" i="75"/>
  <c r="U13" i="81"/>
  <c r="U13" i="71"/>
  <c r="U13" i="99"/>
  <c r="U13" i="98"/>
  <c r="U13" i="80"/>
  <c r="U13" i="72"/>
  <c r="U13" i="69"/>
  <c r="E14" i="102"/>
  <c r="E14" i="101"/>
  <c r="E30" i="101" s="1"/>
  <c r="E14" i="73"/>
  <c r="E30" i="73" s="1"/>
  <c r="E47" i="73" s="1"/>
  <c r="E14" i="85"/>
  <c r="E30" i="85" s="1"/>
  <c r="E47" i="85" s="1"/>
  <c r="E14" i="76"/>
  <c r="E30" i="76" s="1"/>
  <c r="E47" i="76" s="1"/>
  <c r="N30" i="102"/>
  <c r="N14" i="67"/>
  <c r="N30" i="67" s="1"/>
  <c r="N47" i="67" s="1"/>
  <c r="F30" i="102"/>
  <c r="F14" i="67"/>
  <c r="F30" i="67" s="1"/>
  <c r="F47" i="67" s="1"/>
  <c r="AG30" i="102"/>
  <c r="AG14" i="67"/>
  <c r="AG30" i="67" s="1"/>
  <c r="AG47" i="67" s="1"/>
  <c r="S14" i="67"/>
  <c r="S30" i="67" s="1"/>
  <c r="S47" i="67" s="1"/>
  <c r="S30" i="102"/>
  <c r="E11" i="67"/>
  <c r="E27" i="67" s="1"/>
  <c r="E44" i="67" s="1"/>
  <c r="E27" i="102"/>
  <c r="L10" i="67"/>
  <c r="L26" i="67" s="1"/>
  <c r="L43" i="67" s="1"/>
  <c r="L26" i="102"/>
  <c r="U14" i="67"/>
  <c r="U30" i="67" s="1"/>
  <c r="U47" i="67" s="1"/>
  <c r="U30" i="102"/>
  <c r="U11" i="67"/>
  <c r="U27" i="67" s="1"/>
  <c r="U44" i="67" s="1"/>
  <c r="U27" i="102"/>
  <c r="AD14" i="67"/>
  <c r="AD30" i="67" s="1"/>
  <c r="AD47" i="67" s="1"/>
  <c r="AD30" i="102"/>
  <c r="X14" i="67"/>
  <c r="X30" i="67" s="1"/>
  <c r="X47" i="67" s="1"/>
  <c r="X30" i="102"/>
  <c r="L8" i="67"/>
  <c r="L24" i="67" s="1"/>
  <c r="L41" i="67" s="1"/>
  <c r="L24" i="102"/>
  <c r="AC30" i="102"/>
  <c r="AC14" i="67"/>
  <c r="AC30" i="67" s="1"/>
  <c r="AC47" i="67" s="1"/>
  <c r="Q11" i="67"/>
  <c r="Q27" i="67" s="1"/>
  <c r="Q44" i="67" s="1"/>
  <c r="Q27" i="102"/>
  <c r="AK30" i="102"/>
  <c r="AK14" i="67"/>
  <c r="AK30" i="67" s="1"/>
  <c r="AK47" i="67" s="1"/>
  <c r="AB13" i="75"/>
  <c r="AB13" i="99"/>
  <c r="AB13" i="81"/>
  <c r="AB13" i="72"/>
  <c r="AB13" i="71"/>
  <c r="AB13" i="69"/>
  <c r="AB13" i="98"/>
  <c r="AB13" i="80"/>
  <c r="L14" i="76"/>
  <c r="L30" i="76" s="1"/>
  <c r="L47" i="76" s="1"/>
  <c r="L14" i="85"/>
  <c r="L30" i="85" s="1"/>
  <c r="L47" i="85" s="1"/>
  <c r="L14" i="102"/>
  <c r="L14" i="73"/>
  <c r="L30" i="73" s="1"/>
  <c r="L47" i="73" s="1"/>
  <c r="L14" i="101"/>
  <c r="L30" i="101" s="1"/>
  <c r="AB27" i="102"/>
  <c r="AB11" i="67"/>
  <c r="AB27" i="67" s="1"/>
  <c r="AB44" i="67" s="1"/>
  <c r="Z11" i="67"/>
  <c r="Z27" i="67" s="1"/>
  <c r="Z44" i="67" s="1"/>
  <c r="Z27" i="102"/>
  <c r="W11" i="67"/>
  <c r="W27" i="67" s="1"/>
  <c r="W44" i="67" s="1"/>
  <c r="W27" i="102"/>
  <c r="O14" i="67"/>
  <c r="O30" i="67" s="1"/>
  <c r="O47" i="67" s="1"/>
  <c r="O30" i="102"/>
  <c r="AB14" i="67"/>
  <c r="AB30" i="67" s="1"/>
  <c r="AB47" i="67" s="1"/>
  <c r="AB30" i="102"/>
  <c r="AJ14" i="67"/>
  <c r="AJ30" i="67" s="1"/>
  <c r="AJ47" i="67" s="1"/>
  <c r="AJ30" i="102"/>
  <c r="Z14" i="67"/>
  <c r="Z30" i="67" s="1"/>
  <c r="Z47" i="67" s="1"/>
  <c r="Z30" i="102"/>
  <c r="O11" i="67"/>
  <c r="O27" i="67" s="1"/>
  <c r="O44" i="67" s="1"/>
  <c r="O27" i="102"/>
  <c r="AC27" i="102"/>
  <c r="AC11" i="67"/>
  <c r="AC27" i="67" s="1"/>
  <c r="AC44" i="67" s="1"/>
  <c r="AI14" i="67"/>
  <c r="AI30" i="67" s="1"/>
  <c r="AI47" i="67" s="1"/>
  <c r="AI30" i="102"/>
  <c r="W14" i="67"/>
  <c r="W30" i="67" s="1"/>
  <c r="W47" i="67" s="1"/>
  <c r="W30" i="102"/>
  <c r="AJ11" i="67"/>
  <c r="AJ27" i="67" s="1"/>
  <c r="AJ44" i="67" s="1"/>
  <c r="AJ27" i="102"/>
  <c r="L29" i="102"/>
  <c r="L13" i="67"/>
  <c r="L29" i="67" s="1"/>
  <c r="L46" i="67" s="1"/>
  <c r="AG27" i="102"/>
  <c r="AG11" i="67"/>
  <c r="AG27" i="67" s="1"/>
  <c r="AG44" i="67" s="1"/>
  <c r="R11" i="67"/>
  <c r="R27" i="67" s="1"/>
  <c r="R44" i="67" s="1"/>
  <c r="R27" i="102"/>
  <c r="S11" i="67"/>
  <c r="S27" i="67" s="1"/>
  <c r="S44" i="67" s="1"/>
  <c r="S27" i="102"/>
  <c r="AB10" i="99"/>
  <c r="AB10" i="75"/>
  <c r="AB10" i="81"/>
  <c r="AB10" i="72"/>
  <c r="AB10" i="98"/>
  <c r="AB10" i="71"/>
  <c r="AB10" i="69"/>
  <c r="AB10" i="80"/>
  <c r="L11" i="102"/>
  <c r="L11" i="76"/>
  <c r="L27" i="76" s="1"/>
  <c r="L44" i="76" s="1"/>
  <c r="L11" i="85"/>
  <c r="L27" i="85" s="1"/>
  <c r="L44" i="85" s="1"/>
  <c r="L11" i="101"/>
  <c r="L27" i="101" s="1"/>
  <c r="L11" i="73"/>
  <c r="L27" i="73" s="1"/>
  <c r="L44" i="73" s="1"/>
  <c r="R14" i="67"/>
  <c r="R30" i="67" s="1"/>
  <c r="R47" i="67" s="1"/>
  <c r="R30" i="102"/>
  <c r="G14" i="67"/>
  <c r="G30" i="67" s="1"/>
  <c r="G47" i="67" s="1"/>
  <c r="G30" i="102"/>
  <c r="P14" i="67"/>
  <c r="P30" i="67" s="1"/>
  <c r="P47" i="67" s="1"/>
  <c r="P30" i="102"/>
  <c r="AE14" i="67"/>
  <c r="AE30" i="67" s="1"/>
  <c r="AE47" i="67" s="1"/>
  <c r="AE30" i="102"/>
  <c r="E24" i="102"/>
  <c r="E8" i="67"/>
  <c r="E24" i="67" s="1"/>
  <c r="E41" i="67" s="1"/>
  <c r="I11" i="67"/>
  <c r="I27" i="67" s="1"/>
  <c r="I44" i="67" s="1"/>
  <c r="I27" i="102"/>
  <c r="AK27" i="102"/>
  <c r="AK11" i="67"/>
  <c r="AK27" i="67" s="1"/>
  <c r="AK44" i="67" s="1"/>
  <c r="AH11" i="67"/>
  <c r="AH27" i="67" s="1"/>
  <c r="AH44" i="67" s="1"/>
  <c r="AH27" i="102"/>
  <c r="G11" i="67"/>
  <c r="G27" i="67" s="1"/>
  <c r="G44" i="67" s="1"/>
  <c r="G27" i="102"/>
  <c r="N27" i="102"/>
  <c r="N11" i="67"/>
  <c r="N27" i="67" s="1"/>
  <c r="N44" i="67" s="1"/>
  <c r="Y11" i="67"/>
  <c r="Y27" i="67" s="1"/>
  <c r="Y44" i="67" s="1"/>
  <c r="Y27" i="102"/>
  <c r="I30" i="102"/>
  <c r="I14" i="67"/>
  <c r="I30" i="67" s="1"/>
  <c r="I47" i="67" s="1"/>
  <c r="AD27" i="102"/>
  <c r="AD11" i="67"/>
  <c r="AD27" i="67" s="1"/>
  <c r="AD44" i="67" s="1"/>
  <c r="AI11" i="67"/>
  <c r="AI27" i="67" s="1"/>
  <c r="AI44" i="67" s="1"/>
  <c r="AI27" i="102"/>
  <c r="D8" i="67"/>
  <c r="D24" i="67" s="1"/>
  <c r="D24" i="102"/>
  <c r="AH14" i="67"/>
  <c r="AH30" i="67" s="1"/>
  <c r="AH47" i="67" s="1"/>
  <c r="AH30" i="102"/>
  <c r="Q14" i="67"/>
  <c r="Q30" i="67" s="1"/>
  <c r="Q47" i="67" s="1"/>
  <c r="Q30" i="102"/>
  <c r="P11" i="67"/>
  <c r="P27" i="67" s="1"/>
  <c r="P44" i="67" s="1"/>
  <c r="P27" i="102"/>
  <c r="B7" i="3"/>
  <c r="C7" i="3"/>
  <c r="D7" i="3"/>
  <c r="E7" i="3"/>
  <c r="G7" i="3"/>
  <c r="H7" i="3"/>
  <c r="I7" i="3"/>
  <c r="J7" i="3"/>
  <c r="K7" i="3"/>
  <c r="L7" i="3"/>
  <c r="M7" i="3"/>
  <c r="N7" i="3"/>
  <c r="O7" i="3"/>
  <c r="P7" i="3"/>
  <c r="R7" i="3"/>
  <c r="S7" i="3"/>
  <c r="M7" i="107" l="1"/>
  <c r="M7" i="106"/>
  <c r="M7" i="105"/>
  <c r="M7" i="104"/>
  <c r="M7" i="103"/>
  <c r="M7" i="78"/>
  <c r="I7" i="107"/>
  <c r="I7" i="106"/>
  <c r="I7" i="105"/>
  <c r="I7" i="104"/>
  <c r="I7" i="103"/>
  <c r="I7" i="78"/>
  <c r="E8" i="95"/>
  <c r="E8" i="111"/>
  <c r="E8" i="110"/>
  <c r="I7" i="81"/>
  <c r="E8" i="94"/>
  <c r="E8" i="93"/>
  <c r="E8" i="91"/>
  <c r="D7" i="107"/>
  <c r="D7" i="106"/>
  <c r="D7" i="105"/>
  <c r="D7" i="104"/>
  <c r="D7" i="103"/>
  <c r="D7" i="78"/>
  <c r="D7" i="81"/>
  <c r="D7" i="80"/>
  <c r="D7" i="75"/>
  <c r="D7" i="99"/>
  <c r="D7" i="71"/>
  <c r="D7" i="72"/>
  <c r="D7" i="98"/>
  <c r="D7" i="69"/>
  <c r="L7" i="107"/>
  <c r="L7" i="106"/>
  <c r="L7" i="105"/>
  <c r="L7" i="104"/>
  <c r="L7" i="103"/>
  <c r="L7" i="78"/>
  <c r="H7" i="107"/>
  <c r="H7" i="106"/>
  <c r="H7" i="105"/>
  <c r="H7" i="104"/>
  <c r="H7" i="103"/>
  <c r="H7" i="78"/>
  <c r="D8" i="95"/>
  <c r="D8" i="111"/>
  <c r="H7" i="81"/>
  <c r="D8" i="94"/>
  <c r="D8" i="93"/>
  <c r="H7" i="80"/>
  <c r="D8" i="91"/>
  <c r="D8" i="110"/>
  <c r="C7" i="80"/>
  <c r="C7" i="75"/>
  <c r="C7" i="99"/>
  <c r="C7" i="72"/>
  <c r="C7" i="71"/>
  <c r="C7" i="98"/>
  <c r="C7" i="69"/>
  <c r="C7" i="107"/>
  <c r="C7" i="105"/>
  <c r="C7" i="81"/>
  <c r="C7" i="106"/>
  <c r="C7" i="104"/>
  <c r="C7" i="103"/>
  <c r="C7" i="78"/>
  <c r="G7" i="107"/>
  <c r="G7" i="106"/>
  <c r="G7" i="105"/>
  <c r="G7" i="104"/>
  <c r="G7" i="103"/>
  <c r="G7" i="78"/>
  <c r="C8" i="94"/>
  <c r="C8" i="110"/>
  <c r="C8" i="93"/>
  <c r="G7" i="80"/>
  <c r="C8" i="95"/>
  <c r="C8" i="91"/>
  <c r="G7" i="75"/>
  <c r="G7" i="99"/>
  <c r="G7" i="72"/>
  <c r="G7" i="71"/>
  <c r="G7" i="98"/>
  <c r="G7" i="69"/>
  <c r="G7" i="81"/>
  <c r="C8" i="111"/>
  <c r="O7" i="107"/>
  <c r="O7" i="106"/>
  <c r="O7" i="105"/>
  <c r="O7" i="104"/>
  <c r="O7" i="103"/>
  <c r="O7" i="78"/>
  <c r="N7" i="107"/>
  <c r="N7" i="106"/>
  <c r="N7" i="105"/>
  <c r="N7" i="104"/>
  <c r="N7" i="103"/>
  <c r="N7" i="78"/>
  <c r="J7" i="107"/>
  <c r="J7" i="106"/>
  <c r="J7" i="105"/>
  <c r="J7" i="104"/>
  <c r="J7" i="103"/>
  <c r="J7" i="78"/>
  <c r="E7" i="107"/>
  <c r="E7" i="106"/>
  <c r="E7" i="105"/>
  <c r="E7" i="104"/>
  <c r="E7" i="103"/>
  <c r="E7" i="78"/>
  <c r="E7" i="81"/>
  <c r="E7" i="72"/>
  <c r="E7" i="69"/>
  <c r="E7" i="75"/>
  <c r="E7" i="99"/>
  <c r="E7" i="71"/>
  <c r="E7" i="80"/>
  <c r="E7" i="98"/>
  <c r="K7" i="107"/>
  <c r="K7" i="106"/>
  <c r="K7" i="105"/>
  <c r="K7" i="104"/>
  <c r="K7" i="103"/>
  <c r="K7" i="78"/>
  <c r="M7" i="75"/>
  <c r="M7" i="99"/>
  <c r="M7" i="81"/>
  <c r="M7" i="71"/>
  <c r="M7" i="72"/>
  <c r="M7" i="80"/>
  <c r="M7" i="98"/>
  <c r="M7" i="69"/>
  <c r="I7" i="75"/>
  <c r="I7" i="99"/>
  <c r="I7" i="71"/>
  <c r="I7" i="72"/>
  <c r="I7" i="98"/>
  <c r="I7" i="80"/>
  <c r="I7" i="69"/>
  <c r="P7" i="75"/>
  <c r="P7" i="99"/>
  <c r="P7" i="72"/>
  <c r="P7" i="81"/>
  <c r="P7" i="98"/>
  <c r="P7" i="71"/>
  <c r="P7" i="80"/>
  <c r="P7" i="69"/>
  <c r="L7" i="75"/>
  <c r="L7" i="99"/>
  <c r="L7" i="81"/>
  <c r="L7" i="72"/>
  <c r="L7" i="98"/>
  <c r="L7" i="71"/>
  <c r="L7" i="69"/>
  <c r="L7" i="80"/>
  <c r="H7" i="75"/>
  <c r="H7" i="99"/>
  <c r="H7" i="72"/>
  <c r="H7" i="98"/>
  <c r="H7" i="71"/>
  <c r="H7" i="69"/>
  <c r="O7" i="75"/>
  <c r="O7" i="99"/>
  <c r="O7" i="72"/>
  <c r="O7" i="81"/>
  <c r="O7" i="71"/>
  <c r="O7" i="98"/>
  <c r="O7" i="80"/>
  <c r="O7" i="69"/>
  <c r="K7" i="99"/>
  <c r="K7" i="75"/>
  <c r="K7" i="72"/>
  <c r="K7" i="81"/>
  <c r="K7" i="71"/>
  <c r="K7" i="98"/>
  <c r="K7" i="80"/>
  <c r="K7" i="69"/>
  <c r="B7" i="106"/>
  <c r="B7" i="104"/>
  <c r="B7" i="78"/>
  <c r="B7" i="105"/>
  <c r="B7" i="103"/>
  <c r="B7" i="75"/>
  <c r="B7" i="99"/>
  <c r="B7" i="81"/>
  <c r="B7" i="72"/>
  <c r="B7" i="71"/>
  <c r="B7" i="98"/>
  <c r="B7" i="80"/>
  <c r="B7" i="107"/>
  <c r="B7" i="69"/>
  <c r="N7" i="75"/>
  <c r="N7" i="99"/>
  <c r="N7" i="72"/>
  <c r="N7" i="81"/>
  <c r="N7" i="98"/>
  <c r="N7" i="71"/>
  <c r="N7" i="80"/>
  <c r="N7" i="69"/>
  <c r="J7" i="99"/>
  <c r="J7" i="75"/>
  <c r="J7" i="72"/>
  <c r="J7" i="81"/>
  <c r="J7" i="98"/>
  <c r="J7" i="80"/>
  <c r="J7" i="69"/>
  <c r="J7" i="71"/>
  <c r="L11" i="67"/>
  <c r="L27" i="67" s="1"/>
  <c r="L44" i="67" s="1"/>
  <c r="L27" i="102"/>
  <c r="L14" i="67"/>
  <c r="L30" i="67" s="1"/>
  <c r="L47" i="67" s="1"/>
  <c r="L30" i="102"/>
  <c r="E30" i="102"/>
  <c r="E14" i="67"/>
  <c r="E30" i="67" s="1"/>
  <c r="E47" i="67" s="1"/>
  <c r="S7" i="75"/>
  <c r="S7" i="99"/>
  <c r="S7" i="81"/>
  <c r="S7" i="72"/>
  <c r="S7" i="71"/>
  <c r="S7" i="98"/>
  <c r="S7" i="80"/>
  <c r="S7" i="69"/>
  <c r="C8" i="76"/>
  <c r="C24" i="76" s="1"/>
  <c r="C8" i="102"/>
  <c r="C8" i="101"/>
  <c r="C24" i="101" s="1"/>
  <c r="C8" i="73"/>
  <c r="C24" i="73" s="1"/>
  <c r="C41" i="73" s="1"/>
  <c r="C8" i="85"/>
  <c r="C24" i="85" s="1"/>
  <c r="C41" i="85" s="1"/>
  <c r="R7" i="75"/>
  <c r="R7" i="99"/>
  <c r="R7" i="81"/>
  <c r="R7" i="72"/>
  <c r="R7" i="80"/>
  <c r="R7" i="69"/>
  <c r="R7" i="71"/>
  <c r="R7" i="98"/>
  <c r="B8" i="76"/>
  <c r="B8" i="102"/>
  <c r="B8" i="67" s="1"/>
  <c r="B8" i="73"/>
  <c r="B8" i="85"/>
  <c r="B8" i="101"/>
  <c r="E8" i="90"/>
  <c r="E8" i="89"/>
  <c r="E8" i="108"/>
  <c r="E8" i="87"/>
  <c r="E8" i="109"/>
  <c r="E8" i="88"/>
  <c r="D8" i="90"/>
  <c r="D8" i="88"/>
  <c r="D8" i="87"/>
  <c r="D8" i="108"/>
  <c r="D8" i="109"/>
  <c r="D8" i="89"/>
  <c r="C8" i="109"/>
  <c r="C8" i="108"/>
  <c r="C8" i="89"/>
  <c r="C8" i="87"/>
  <c r="C8" i="90"/>
  <c r="C8" i="88"/>
  <c r="H21" i="3"/>
  <c r="H19" i="3"/>
  <c r="H17" i="3"/>
  <c r="H15" i="3"/>
  <c r="H12" i="3"/>
  <c r="H9" i="3"/>
  <c r="H19" i="81" l="1"/>
  <c r="H19" i="80"/>
  <c r="H9" i="107"/>
  <c r="H9" i="106"/>
  <c r="H9" i="105"/>
  <c r="H9" i="104"/>
  <c r="H9" i="103"/>
  <c r="H9" i="78"/>
  <c r="D10" i="94"/>
  <c r="D10" i="110"/>
  <c r="D10" i="93"/>
  <c r="D10" i="111"/>
  <c r="D10" i="91"/>
  <c r="H9" i="80"/>
  <c r="D10" i="95"/>
  <c r="H9" i="81"/>
  <c r="H12" i="107"/>
  <c r="H12" i="106"/>
  <c r="H12" i="105"/>
  <c r="H12" i="104"/>
  <c r="H12" i="103"/>
  <c r="H12" i="78"/>
  <c r="D13" i="95"/>
  <c r="D13" i="111"/>
  <c r="D13" i="110"/>
  <c r="H12" i="81"/>
  <c r="D13" i="94"/>
  <c r="D13" i="93"/>
  <c r="D13" i="91"/>
  <c r="H12" i="80"/>
  <c r="H21" i="81"/>
  <c r="H21" i="80"/>
  <c r="H15" i="81"/>
  <c r="H15" i="80"/>
  <c r="H17" i="80"/>
  <c r="H17" i="81"/>
  <c r="H19" i="75"/>
  <c r="H19" i="99"/>
  <c r="H19" i="72"/>
  <c r="H19" i="71"/>
  <c r="H19" i="98"/>
  <c r="H19" i="69"/>
  <c r="H21" i="75"/>
  <c r="H21" i="99"/>
  <c r="H21" i="72"/>
  <c r="H21" i="71"/>
  <c r="H21" i="98"/>
  <c r="H21" i="69"/>
  <c r="H15" i="75"/>
  <c r="H15" i="99"/>
  <c r="H15" i="72"/>
  <c r="H15" i="71"/>
  <c r="H15" i="69"/>
  <c r="H15" i="98"/>
  <c r="H9" i="75"/>
  <c r="H9" i="99"/>
  <c r="H9" i="72"/>
  <c r="H9" i="71"/>
  <c r="H9" i="98"/>
  <c r="H9" i="69"/>
  <c r="H12" i="75"/>
  <c r="H12" i="99"/>
  <c r="H12" i="72"/>
  <c r="H12" i="71"/>
  <c r="H12" i="98"/>
  <c r="H12" i="69"/>
  <c r="H17" i="75"/>
  <c r="H17" i="72"/>
  <c r="H17" i="99"/>
  <c r="H17" i="71"/>
  <c r="H17" i="98"/>
  <c r="H17" i="69"/>
  <c r="C8" i="67"/>
  <c r="C24" i="67" s="1"/>
  <c r="C24" i="102"/>
  <c r="H10" i="3"/>
  <c r="H13" i="3"/>
  <c r="B4" i="93"/>
  <c r="B4" i="110" s="1"/>
  <c r="B4" i="111" s="1"/>
  <c r="B4" i="94" s="1"/>
  <c r="B4" i="95" s="1"/>
  <c r="B5" i="93"/>
  <c r="B5" i="110" s="1"/>
  <c r="B5" i="111" s="1"/>
  <c r="B5" i="94" s="1"/>
  <c r="B5" i="95" s="1"/>
  <c r="H13" i="107" l="1"/>
  <c r="H13" i="106"/>
  <c r="H13" i="105"/>
  <c r="H13" i="104"/>
  <c r="H13" i="103"/>
  <c r="D14" i="95"/>
  <c r="D14" i="111"/>
  <c r="H13" i="81"/>
  <c r="D14" i="110"/>
  <c r="H13" i="80"/>
  <c r="H13" i="78"/>
  <c r="D14" i="91"/>
  <c r="D14" i="94"/>
  <c r="D14" i="93"/>
  <c r="H10" i="78"/>
  <c r="D11" i="94"/>
  <c r="D11" i="110"/>
  <c r="D11" i="93"/>
  <c r="D11" i="95"/>
  <c r="D11" i="91"/>
  <c r="H10" i="80"/>
  <c r="H10" i="107"/>
  <c r="H10" i="106"/>
  <c r="H10" i="105"/>
  <c r="H10" i="104"/>
  <c r="H10" i="103"/>
  <c r="D11" i="111"/>
  <c r="H10" i="81"/>
  <c r="H13" i="75"/>
  <c r="H13" i="99"/>
  <c r="H13" i="72"/>
  <c r="H13" i="71"/>
  <c r="H13" i="98"/>
  <c r="H13" i="69"/>
  <c r="H10" i="75"/>
  <c r="H10" i="99"/>
  <c r="H10" i="72"/>
  <c r="H10" i="98"/>
  <c r="H10" i="71"/>
  <c r="H10" i="69"/>
  <c r="B9" i="3"/>
  <c r="C9" i="3"/>
  <c r="D9" i="3"/>
  <c r="E9" i="3"/>
  <c r="G9" i="3"/>
  <c r="I9" i="3"/>
  <c r="J9" i="3"/>
  <c r="K9" i="3"/>
  <c r="L9" i="3"/>
  <c r="M9" i="3"/>
  <c r="N9" i="3"/>
  <c r="O9" i="3"/>
  <c r="P9" i="3"/>
  <c r="R9" i="3"/>
  <c r="S9" i="3"/>
  <c r="T9" i="3"/>
  <c r="B12" i="3"/>
  <c r="C12" i="3"/>
  <c r="D12" i="3"/>
  <c r="E12" i="3"/>
  <c r="G12" i="3"/>
  <c r="I12" i="3"/>
  <c r="J12" i="3"/>
  <c r="K12" i="3"/>
  <c r="L12" i="3"/>
  <c r="M12" i="3"/>
  <c r="N12" i="3"/>
  <c r="O12" i="3"/>
  <c r="P12" i="3"/>
  <c r="R12" i="3"/>
  <c r="S12" i="3"/>
  <c r="T12" i="3"/>
  <c r="B15" i="3"/>
  <c r="C15" i="3"/>
  <c r="D15" i="3"/>
  <c r="E15" i="3"/>
  <c r="G15" i="3"/>
  <c r="I15" i="3"/>
  <c r="I15" i="81" s="1"/>
  <c r="J15" i="3"/>
  <c r="K15" i="3"/>
  <c r="L15" i="3"/>
  <c r="M15" i="3"/>
  <c r="N15" i="3"/>
  <c r="O15" i="3"/>
  <c r="P15" i="3"/>
  <c r="R15" i="3"/>
  <c r="S15" i="3"/>
  <c r="T15" i="3"/>
  <c r="B17" i="3"/>
  <c r="C17" i="3"/>
  <c r="D17" i="3"/>
  <c r="E17" i="3"/>
  <c r="G17" i="3"/>
  <c r="I17" i="3"/>
  <c r="I17" i="81" s="1"/>
  <c r="J17" i="3"/>
  <c r="K17" i="3"/>
  <c r="L17" i="3"/>
  <c r="M17" i="3"/>
  <c r="N17" i="3"/>
  <c r="O17" i="3"/>
  <c r="P17" i="3"/>
  <c r="R17" i="3"/>
  <c r="S17" i="3"/>
  <c r="T17" i="3"/>
  <c r="B19" i="3"/>
  <c r="C19" i="3"/>
  <c r="D19" i="3"/>
  <c r="E19" i="3"/>
  <c r="G19" i="3"/>
  <c r="I19" i="3"/>
  <c r="I19" i="81" s="1"/>
  <c r="J19" i="3"/>
  <c r="K19" i="3"/>
  <c r="L19" i="3"/>
  <c r="M19" i="3"/>
  <c r="N19" i="3"/>
  <c r="O19" i="3"/>
  <c r="P19" i="3"/>
  <c r="R19" i="3"/>
  <c r="S19" i="3"/>
  <c r="T19" i="3"/>
  <c r="B21" i="3"/>
  <c r="C21" i="3"/>
  <c r="D21" i="3"/>
  <c r="E21" i="3"/>
  <c r="G21" i="3"/>
  <c r="I21" i="3"/>
  <c r="I21" i="81" s="1"/>
  <c r="J21" i="3"/>
  <c r="K21" i="3"/>
  <c r="L21" i="3"/>
  <c r="M21" i="3"/>
  <c r="N21" i="3"/>
  <c r="O21" i="3"/>
  <c r="P21" i="3"/>
  <c r="R21" i="3"/>
  <c r="S21" i="3"/>
  <c r="T21" i="3"/>
  <c r="C19" i="75" l="1"/>
  <c r="C19" i="99"/>
  <c r="C19" i="81"/>
  <c r="C19" i="72"/>
  <c r="C19" i="71"/>
  <c r="C19" i="98"/>
  <c r="C19" i="69"/>
  <c r="C19" i="80"/>
  <c r="C17" i="80"/>
  <c r="C17" i="81"/>
  <c r="C17" i="71"/>
  <c r="C17" i="99"/>
  <c r="C17" i="98"/>
  <c r="C17" i="75"/>
  <c r="C17" i="72"/>
  <c r="C17" i="69"/>
  <c r="C15" i="99"/>
  <c r="C15" i="75"/>
  <c r="C15" i="80"/>
  <c r="C15" i="71"/>
  <c r="C15" i="72"/>
  <c r="C15" i="81"/>
  <c r="C15" i="98"/>
  <c r="C15" i="69"/>
  <c r="M12" i="107"/>
  <c r="M12" i="106"/>
  <c r="M12" i="105"/>
  <c r="M12" i="104"/>
  <c r="M12" i="103"/>
  <c r="M12" i="78"/>
  <c r="I12" i="107"/>
  <c r="I12" i="106"/>
  <c r="I12" i="105"/>
  <c r="I12" i="104"/>
  <c r="I12" i="103"/>
  <c r="E13" i="94"/>
  <c r="E13" i="110"/>
  <c r="E13" i="93"/>
  <c r="I12" i="78"/>
  <c r="E13" i="111"/>
  <c r="E13" i="91"/>
  <c r="I12" i="81"/>
  <c r="E13" i="95"/>
  <c r="C12" i="78"/>
  <c r="C12" i="107"/>
  <c r="C12" i="106"/>
  <c r="C12" i="105"/>
  <c r="C12" i="104"/>
  <c r="C12" i="103"/>
  <c r="C12" i="75"/>
  <c r="C12" i="99"/>
  <c r="C12" i="81"/>
  <c r="C12" i="72"/>
  <c r="C12" i="71"/>
  <c r="C12" i="98"/>
  <c r="C12" i="69"/>
  <c r="C12" i="80"/>
  <c r="M9" i="78"/>
  <c r="M9" i="107"/>
  <c r="M9" i="106"/>
  <c r="M9" i="105"/>
  <c r="M9" i="104"/>
  <c r="M9" i="103"/>
  <c r="I9" i="107"/>
  <c r="I9" i="106"/>
  <c r="I9" i="105"/>
  <c r="I9" i="104"/>
  <c r="I9" i="103"/>
  <c r="I9" i="78"/>
  <c r="E10" i="95"/>
  <c r="E10" i="111"/>
  <c r="I9" i="81"/>
  <c r="E10" i="110"/>
  <c r="E10" i="91"/>
  <c r="E10" i="94"/>
  <c r="E10" i="93"/>
  <c r="C9" i="107"/>
  <c r="C9" i="106"/>
  <c r="C9" i="105"/>
  <c r="C9" i="104"/>
  <c r="C9" i="103"/>
  <c r="C9" i="78"/>
  <c r="C9" i="75"/>
  <c r="C9" i="99"/>
  <c r="C9" i="81"/>
  <c r="C9" i="98"/>
  <c r="C9" i="80"/>
  <c r="C9" i="71"/>
  <c r="C9" i="72"/>
  <c r="C9" i="69"/>
  <c r="G21" i="80"/>
  <c r="G21" i="75"/>
  <c r="G21" i="99"/>
  <c r="G21" i="72"/>
  <c r="G21" i="71"/>
  <c r="G21" i="98"/>
  <c r="G21" i="69"/>
  <c r="G21" i="81"/>
  <c r="G19" i="75"/>
  <c r="G19" i="99"/>
  <c r="G19" i="81"/>
  <c r="G19" i="72"/>
  <c r="G19" i="71"/>
  <c r="G19" i="98"/>
  <c r="G19" i="69"/>
  <c r="G19" i="80"/>
  <c r="G17" i="80"/>
  <c r="G17" i="81"/>
  <c r="G17" i="75"/>
  <c r="G17" i="72"/>
  <c r="G17" i="69"/>
  <c r="G17" i="98"/>
  <c r="G17" i="71"/>
  <c r="G17" i="99"/>
  <c r="G15" i="75"/>
  <c r="G15" i="99"/>
  <c r="G15" i="81"/>
  <c r="G15" i="98"/>
  <c r="G15" i="72"/>
  <c r="G15" i="69"/>
  <c r="G15" i="80"/>
  <c r="G15" i="71"/>
  <c r="L12" i="78"/>
  <c r="L12" i="107"/>
  <c r="L12" i="106"/>
  <c r="L12" i="105"/>
  <c r="L12" i="104"/>
  <c r="L12" i="103"/>
  <c r="G12" i="107"/>
  <c r="G12" i="106"/>
  <c r="G12" i="105"/>
  <c r="G12" i="104"/>
  <c r="G12" i="103"/>
  <c r="G12" i="78"/>
  <c r="C13" i="95"/>
  <c r="C13" i="111"/>
  <c r="G12" i="75"/>
  <c r="G12" i="99"/>
  <c r="G12" i="81"/>
  <c r="G12" i="72"/>
  <c r="G12" i="71"/>
  <c r="G12" i="98"/>
  <c r="G12" i="69"/>
  <c r="C13" i="94"/>
  <c r="C13" i="93"/>
  <c r="C13" i="91"/>
  <c r="C13" i="110"/>
  <c r="G12" i="80"/>
  <c r="L9" i="107"/>
  <c r="L9" i="106"/>
  <c r="L9" i="105"/>
  <c r="L9" i="104"/>
  <c r="L9" i="103"/>
  <c r="L9" i="78"/>
  <c r="G9" i="107"/>
  <c r="G9" i="106"/>
  <c r="G9" i="105"/>
  <c r="G9" i="104"/>
  <c r="G9" i="103"/>
  <c r="G9" i="78"/>
  <c r="C10" i="94"/>
  <c r="C10" i="110"/>
  <c r="C10" i="93"/>
  <c r="C10" i="111"/>
  <c r="C10" i="91"/>
  <c r="G9" i="81"/>
  <c r="C10" i="95"/>
  <c r="G9" i="75"/>
  <c r="G9" i="99"/>
  <c r="G9" i="72"/>
  <c r="G9" i="71"/>
  <c r="G9" i="69"/>
  <c r="G9" i="98"/>
  <c r="G9" i="80"/>
  <c r="C21" i="80"/>
  <c r="C21" i="75"/>
  <c r="C21" i="99"/>
  <c r="C21" i="72"/>
  <c r="C21" i="71"/>
  <c r="C21" i="98"/>
  <c r="C21" i="69"/>
  <c r="C21" i="81"/>
  <c r="E21" i="81"/>
  <c r="E21" i="72"/>
  <c r="E21" i="69"/>
  <c r="E21" i="98"/>
  <c r="E21" i="99"/>
  <c r="E21" i="75"/>
  <c r="E21" i="71"/>
  <c r="E21" i="80"/>
  <c r="E19" i="80"/>
  <c r="E19" i="75"/>
  <c r="E19" i="99"/>
  <c r="E19" i="98"/>
  <c r="E19" i="72"/>
  <c r="E19" i="69"/>
  <c r="E19" i="71"/>
  <c r="E19" i="81"/>
  <c r="E17" i="75"/>
  <c r="E17" i="99"/>
  <c r="E17" i="72"/>
  <c r="E17" i="71"/>
  <c r="E17" i="98"/>
  <c r="E17" i="69"/>
  <c r="E17" i="80"/>
  <c r="E17" i="81"/>
  <c r="E15" i="75"/>
  <c r="E15" i="99"/>
  <c r="E15" i="81"/>
  <c r="E15" i="72"/>
  <c r="E15" i="71"/>
  <c r="E15" i="98"/>
  <c r="E15" i="80"/>
  <c r="E15" i="69"/>
  <c r="O12" i="107"/>
  <c r="O12" i="106"/>
  <c r="O12" i="105"/>
  <c r="O12" i="104"/>
  <c r="O12" i="103"/>
  <c r="O12" i="78"/>
  <c r="K12" i="78"/>
  <c r="K12" i="107"/>
  <c r="K12" i="106"/>
  <c r="K12" i="105"/>
  <c r="K12" i="104"/>
  <c r="K12" i="103"/>
  <c r="E12" i="107"/>
  <c r="E12" i="106"/>
  <c r="E12" i="105"/>
  <c r="E12" i="104"/>
  <c r="E12" i="103"/>
  <c r="E12" i="80"/>
  <c r="E12" i="81"/>
  <c r="E12" i="78"/>
  <c r="E12" i="75"/>
  <c r="E12" i="99"/>
  <c r="E12" i="69"/>
  <c r="E12" i="71"/>
  <c r="E12" i="98"/>
  <c r="E12" i="72"/>
  <c r="O9" i="107"/>
  <c r="O9" i="106"/>
  <c r="O9" i="105"/>
  <c r="O9" i="104"/>
  <c r="O9" i="103"/>
  <c r="O9" i="78"/>
  <c r="K9" i="107"/>
  <c r="K9" i="106"/>
  <c r="K9" i="105"/>
  <c r="K9" i="104"/>
  <c r="K9" i="103"/>
  <c r="K9" i="78"/>
  <c r="E9" i="75"/>
  <c r="E9" i="99"/>
  <c r="E9" i="81"/>
  <c r="E9" i="72"/>
  <c r="E9" i="71"/>
  <c r="E9" i="98"/>
  <c r="E9" i="80"/>
  <c r="E9" i="69"/>
  <c r="E9" i="107"/>
  <c r="E9" i="106"/>
  <c r="E9" i="105"/>
  <c r="E9" i="104"/>
  <c r="E9" i="103"/>
  <c r="E9" i="78"/>
  <c r="D21" i="81"/>
  <c r="D21" i="80"/>
  <c r="D21" i="75"/>
  <c r="D21" i="99"/>
  <c r="D21" i="69"/>
  <c r="D21" i="71"/>
  <c r="D21" i="98"/>
  <c r="D21" i="72"/>
  <c r="D19" i="75"/>
  <c r="D19" i="99"/>
  <c r="D19" i="81"/>
  <c r="D19" i="72"/>
  <c r="D19" i="71"/>
  <c r="D19" i="98"/>
  <c r="D19" i="69"/>
  <c r="D19" i="80"/>
  <c r="D17" i="75"/>
  <c r="D17" i="99"/>
  <c r="D17" i="72"/>
  <c r="D17" i="71"/>
  <c r="D17" i="98"/>
  <c r="D17" i="69"/>
  <c r="D17" i="80"/>
  <c r="D17" i="81"/>
  <c r="D15" i="99"/>
  <c r="D15" i="72"/>
  <c r="D15" i="69"/>
  <c r="D15" i="81"/>
  <c r="D15" i="75"/>
  <c r="D15" i="80"/>
  <c r="D15" i="98"/>
  <c r="D15" i="71"/>
  <c r="N12" i="107"/>
  <c r="N12" i="106"/>
  <c r="N12" i="105"/>
  <c r="N12" i="104"/>
  <c r="N12" i="103"/>
  <c r="N12" i="78"/>
  <c r="J12" i="107"/>
  <c r="J12" i="106"/>
  <c r="J12" i="105"/>
  <c r="J12" i="104"/>
  <c r="J12" i="103"/>
  <c r="J12" i="78"/>
  <c r="D12" i="78"/>
  <c r="D12" i="107"/>
  <c r="D12" i="106"/>
  <c r="D12" i="105"/>
  <c r="D12" i="104"/>
  <c r="D12" i="103"/>
  <c r="D12" i="75"/>
  <c r="D12" i="99"/>
  <c r="D12" i="81"/>
  <c r="D12" i="72"/>
  <c r="D12" i="71"/>
  <c r="D12" i="98"/>
  <c r="D12" i="69"/>
  <c r="D12" i="80"/>
  <c r="N9" i="78"/>
  <c r="N9" i="107"/>
  <c r="N9" i="106"/>
  <c r="N9" i="105"/>
  <c r="N9" i="104"/>
  <c r="N9" i="103"/>
  <c r="J9" i="107"/>
  <c r="J9" i="106"/>
  <c r="J9" i="105"/>
  <c r="J9" i="104"/>
  <c r="J9" i="103"/>
  <c r="J9" i="78"/>
  <c r="D9" i="107"/>
  <c r="D9" i="106"/>
  <c r="D9" i="105"/>
  <c r="D9" i="104"/>
  <c r="D9" i="103"/>
  <c r="D9" i="78"/>
  <c r="D9" i="75"/>
  <c r="D9" i="71"/>
  <c r="D9" i="99"/>
  <c r="D9" i="98"/>
  <c r="D9" i="80"/>
  <c r="D9" i="81"/>
  <c r="D9" i="72"/>
  <c r="D9" i="69"/>
  <c r="T21" i="75"/>
  <c r="T21" i="99"/>
  <c r="T21" i="81"/>
  <c r="T21" i="72"/>
  <c r="T21" i="71"/>
  <c r="T21" i="80"/>
  <c r="T21" i="69"/>
  <c r="T21" i="98"/>
  <c r="K21" i="99"/>
  <c r="K21" i="75"/>
  <c r="K21" i="81"/>
  <c r="K21" i="72"/>
  <c r="K21" i="71"/>
  <c r="K21" i="98"/>
  <c r="K21" i="80"/>
  <c r="K21" i="69"/>
  <c r="O19" i="75"/>
  <c r="O19" i="99"/>
  <c r="O19" i="81"/>
  <c r="O19" i="72"/>
  <c r="O19" i="71"/>
  <c r="O19" i="98"/>
  <c r="O19" i="80"/>
  <c r="O19" i="69"/>
  <c r="T17" i="75"/>
  <c r="T17" i="99"/>
  <c r="T17" i="81"/>
  <c r="T17" i="72"/>
  <c r="T17" i="71"/>
  <c r="T17" i="80"/>
  <c r="T17" i="69"/>
  <c r="T17" i="98"/>
  <c r="K17" i="99"/>
  <c r="K17" i="81"/>
  <c r="K17" i="72"/>
  <c r="K17" i="75"/>
  <c r="K17" i="71"/>
  <c r="K17" i="98"/>
  <c r="K17" i="80"/>
  <c r="K17" i="69"/>
  <c r="O15" i="75"/>
  <c r="O15" i="99"/>
  <c r="O15" i="81"/>
  <c r="O15" i="72"/>
  <c r="O15" i="98"/>
  <c r="O15" i="80"/>
  <c r="O15" i="69"/>
  <c r="O15" i="71"/>
  <c r="O12" i="75"/>
  <c r="O12" i="99"/>
  <c r="O12" i="72"/>
  <c r="O12" i="81"/>
  <c r="O12" i="71"/>
  <c r="O12" i="98"/>
  <c r="O12" i="80"/>
  <c r="O12" i="69"/>
  <c r="O9" i="75"/>
  <c r="O9" i="99"/>
  <c r="O9" i="81"/>
  <c r="O9" i="72"/>
  <c r="O9" i="71"/>
  <c r="O9" i="98"/>
  <c r="O9" i="80"/>
  <c r="O9" i="69"/>
  <c r="R21" i="75"/>
  <c r="R21" i="81"/>
  <c r="R21" i="99"/>
  <c r="R21" i="72"/>
  <c r="R21" i="71"/>
  <c r="R21" i="98"/>
  <c r="R21" i="80"/>
  <c r="R21" i="69"/>
  <c r="M21" i="75"/>
  <c r="M21" i="99"/>
  <c r="M21" i="81"/>
  <c r="M21" i="72"/>
  <c r="M21" i="98"/>
  <c r="M21" i="80"/>
  <c r="M21" i="71"/>
  <c r="M21" i="69"/>
  <c r="I21" i="75"/>
  <c r="I21" i="99"/>
  <c r="I21" i="72"/>
  <c r="I21" i="98"/>
  <c r="I21" i="80"/>
  <c r="I21" i="71"/>
  <c r="I21" i="69"/>
  <c r="R19" i="75"/>
  <c r="R19" i="81"/>
  <c r="R19" i="99"/>
  <c r="R19" i="72"/>
  <c r="R19" i="71"/>
  <c r="R19" i="98"/>
  <c r="R19" i="80"/>
  <c r="R19" i="69"/>
  <c r="M19" i="75"/>
  <c r="M19" i="72"/>
  <c r="M19" i="98"/>
  <c r="M19" i="80"/>
  <c r="M19" i="81"/>
  <c r="M19" i="69"/>
  <c r="M19" i="99"/>
  <c r="M19" i="71"/>
  <c r="I19" i="75"/>
  <c r="I19" i="99"/>
  <c r="I19" i="71"/>
  <c r="I19" i="98"/>
  <c r="I19" i="80"/>
  <c r="I19" i="69"/>
  <c r="I19" i="72"/>
  <c r="R17" i="75"/>
  <c r="R17" i="99"/>
  <c r="R17" i="81"/>
  <c r="R17" i="72"/>
  <c r="R17" i="98"/>
  <c r="R17" i="80"/>
  <c r="R17" i="71"/>
  <c r="R17" i="69"/>
  <c r="M17" i="75"/>
  <c r="M17" i="81"/>
  <c r="M17" i="99"/>
  <c r="M17" i="71"/>
  <c r="M17" i="72"/>
  <c r="M17" i="98"/>
  <c r="M17" i="80"/>
  <c r="M17" i="69"/>
  <c r="I17" i="75"/>
  <c r="I17" i="99"/>
  <c r="I17" i="72"/>
  <c r="I17" i="71"/>
  <c r="I17" i="98"/>
  <c r="I17" i="80"/>
  <c r="I17" i="69"/>
  <c r="R15" i="75"/>
  <c r="R15" i="99"/>
  <c r="R15" i="72"/>
  <c r="R15" i="81"/>
  <c r="R15" i="71"/>
  <c r="R15" i="98"/>
  <c r="R15" i="80"/>
  <c r="R15" i="69"/>
  <c r="M15" i="75"/>
  <c r="M15" i="99"/>
  <c r="M15" i="81"/>
  <c r="M15" i="72"/>
  <c r="M15" i="98"/>
  <c r="M15" i="80"/>
  <c r="M15" i="71"/>
  <c r="M15" i="69"/>
  <c r="I15" i="75"/>
  <c r="I15" i="72"/>
  <c r="I15" i="98"/>
  <c r="I15" i="80"/>
  <c r="I15" i="99"/>
  <c r="I15" i="71"/>
  <c r="I15" i="69"/>
  <c r="R12" i="75"/>
  <c r="R12" i="99"/>
  <c r="R12" i="81"/>
  <c r="R12" i="72"/>
  <c r="R12" i="71"/>
  <c r="R12" i="98"/>
  <c r="R12" i="80"/>
  <c r="R12" i="69"/>
  <c r="B13" i="76"/>
  <c r="B13" i="102"/>
  <c r="B13" i="67" s="1"/>
  <c r="B13" i="101"/>
  <c r="B13" i="73"/>
  <c r="B13" i="85"/>
  <c r="M12" i="75"/>
  <c r="M12" i="99"/>
  <c r="M12" i="81"/>
  <c r="M12" i="72"/>
  <c r="M12" i="98"/>
  <c r="M12" i="80"/>
  <c r="M12" i="69"/>
  <c r="M12" i="71"/>
  <c r="I12" i="75"/>
  <c r="I12" i="99"/>
  <c r="I12" i="72"/>
  <c r="I12" i="98"/>
  <c r="I12" i="80"/>
  <c r="I12" i="71"/>
  <c r="I12" i="69"/>
  <c r="R9" i="99"/>
  <c r="R9" i="75"/>
  <c r="R9" i="72"/>
  <c r="R9" i="71"/>
  <c r="R9" i="81"/>
  <c r="R9" i="80"/>
  <c r="R9" i="98"/>
  <c r="R9" i="69"/>
  <c r="B10" i="76"/>
  <c r="B10" i="102"/>
  <c r="B10" i="67" s="1"/>
  <c r="B10" i="101"/>
  <c r="B10" i="85"/>
  <c r="B10" i="73"/>
  <c r="M9" i="75"/>
  <c r="M9" i="99"/>
  <c r="M9" i="81"/>
  <c r="M9" i="72"/>
  <c r="M9" i="80"/>
  <c r="M9" i="98"/>
  <c r="M9" i="71"/>
  <c r="M9" i="69"/>
  <c r="I9" i="75"/>
  <c r="I9" i="99"/>
  <c r="I9" i="72"/>
  <c r="I9" i="80"/>
  <c r="I9" i="71"/>
  <c r="I9" i="98"/>
  <c r="I9" i="69"/>
  <c r="P21" i="75"/>
  <c r="P21" i="99"/>
  <c r="P21" i="81"/>
  <c r="P21" i="72"/>
  <c r="P21" i="80"/>
  <c r="P21" i="71"/>
  <c r="P21" i="69"/>
  <c r="P21" i="98"/>
  <c r="L21" i="75"/>
  <c r="L21" i="99"/>
  <c r="L21" i="81"/>
  <c r="L21" i="72"/>
  <c r="L21" i="71"/>
  <c r="L21" i="98"/>
  <c r="L21" i="69"/>
  <c r="L21" i="80"/>
  <c r="B21" i="75"/>
  <c r="B21" i="99"/>
  <c r="B21" i="81"/>
  <c r="B21" i="72"/>
  <c r="B21" i="71"/>
  <c r="B21" i="98"/>
  <c r="B21" i="80"/>
  <c r="B21" i="69"/>
  <c r="P19" i="99"/>
  <c r="P19" i="75"/>
  <c r="P19" i="81"/>
  <c r="P19" i="72"/>
  <c r="P19" i="71"/>
  <c r="P19" i="98"/>
  <c r="P19" i="80"/>
  <c r="P19" i="69"/>
  <c r="L19" i="75"/>
  <c r="L19" i="99"/>
  <c r="L19" i="81"/>
  <c r="L19" i="72"/>
  <c r="L19" i="71"/>
  <c r="L19" i="80"/>
  <c r="L19" i="69"/>
  <c r="L19" i="98"/>
  <c r="B19" i="75"/>
  <c r="B19" i="99"/>
  <c r="B19" i="81"/>
  <c r="B19" i="72"/>
  <c r="B19" i="98"/>
  <c r="B19" i="80"/>
  <c r="B19" i="71"/>
  <c r="B19" i="69"/>
  <c r="P17" i="75"/>
  <c r="P17" i="81"/>
  <c r="P17" i="72"/>
  <c r="P17" i="99"/>
  <c r="P17" i="71"/>
  <c r="P17" i="80"/>
  <c r="P17" i="98"/>
  <c r="P17" i="69"/>
  <c r="L17" i="75"/>
  <c r="L17" i="99"/>
  <c r="L17" i="81"/>
  <c r="L17" i="72"/>
  <c r="L17" i="69"/>
  <c r="L17" i="98"/>
  <c r="L17" i="71"/>
  <c r="L17" i="80"/>
  <c r="B17" i="75"/>
  <c r="B17" i="99"/>
  <c r="B17" i="72"/>
  <c r="B17" i="81"/>
  <c r="B17" i="71"/>
  <c r="B17" i="98"/>
  <c r="B17" i="80"/>
  <c r="B17" i="69"/>
  <c r="P15" i="99"/>
  <c r="P15" i="75"/>
  <c r="P15" i="81"/>
  <c r="P15" i="72"/>
  <c r="P15" i="71"/>
  <c r="P15" i="98"/>
  <c r="P15" i="69"/>
  <c r="P15" i="80"/>
  <c r="L15" i="75"/>
  <c r="L15" i="99"/>
  <c r="L15" i="72"/>
  <c r="L15" i="81"/>
  <c r="L15" i="71"/>
  <c r="L15" i="69"/>
  <c r="L15" i="80"/>
  <c r="L15" i="98"/>
  <c r="B15" i="75"/>
  <c r="B15" i="99"/>
  <c r="B15" i="81"/>
  <c r="B15" i="72"/>
  <c r="B15" i="71"/>
  <c r="B15" i="98"/>
  <c r="B15" i="80"/>
  <c r="B15" i="69"/>
  <c r="P12" i="75"/>
  <c r="P12" i="99"/>
  <c r="P12" i="81"/>
  <c r="P12" i="72"/>
  <c r="P12" i="71"/>
  <c r="P12" i="98"/>
  <c r="P12" i="69"/>
  <c r="P12" i="80"/>
  <c r="L12" i="75"/>
  <c r="L12" i="99"/>
  <c r="L12" i="81"/>
  <c r="L12" i="72"/>
  <c r="L12" i="71"/>
  <c r="L12" i="80"/>
  <c r="L12" i="69"/>
  <c r="L12" i="98"/>
  <c r="B12" i="106"/>
  <c r="B12" i="104"/>
  <c r="B12" i="78"/>
  <c r="B12" i="105"/>
  <c r="B12" i="103"/>
  <c r="B12" i="75"/>
  <c r="B12" i="107"/>
  <c r="B12" i="99"/>
  <c r="B12" i="72"/>
  <c r="B12" i="81"/>
  <c r="B12" i="71"/>
  <c r="B12" i="98"/>
  <c r="B12" i="80"/>
  <c r="B12" i="69"/>
  <c r="P9" i="75"/>
  <c r="P9" i="99"/>
  <c r="P9" i="81"/>
  <c r="P9" i="72"/>
  <c r="P9" i="71"/>
  <c r="P9" i="98"/>
  <c r="P9" i="80"/>
  <c r="P9" i="69"/>
  <c r="L9" i="75"/>
  <c r="L9" i="99"/>
  <c r="L9" i="72"/>
  <c r="L9" i="81"/>
  <c r="L9" i="71"/>
  <c r="L9" i="98"/>
  <c r="L9" i="69"/>
  <c r="L9" i="80"/>
  <c r="B9" i="106"/>
  <c r="B9" i="104"/>
  <c r="B9" i="78"/>
  <c r="B9" i="105"/>
  <c r="B9" i="75"/>
  <c r="B9" i="103"/>
  <c r="B9" i="107"/>
  <c r="B9" i="99"/>
  <c r="B9" i="81"/>
  <c r="B9" i="72"/>
  <c r="B9" i="71"/>
  <c r="B9" i="80"/>
  <c r="B9" i="69"/>
  <c r="B9" i="98"/>
  <c r="O21" i="75"/>
  <c r="O21" i="99"/>
  <c r="O21" i="81"/>
  <c r="O21" i="71"/>
  <c r="O21" i="72"/>
  <c r="O21" i="98"/>
  <c r="O21" i="80"/>
  <c r="O21" i="69"/>
  <c r="T19" i="75"/>
  <c r="T19" i="81"/>
  <c r="T19" i="72"/>
  <c r="T19" i="99"/>
  <c r="T19" i="71"/>
  <c r="T19" i="98"/>
  <c r="T19" i="69"/>
  <c r="T19" i="80"/>
  <c r="K19" i="99"/>
  <c r="K19" i="75"/>
  <c r="K19" i="81"/>
  <c r="K19" i="72"/>
  <c r="K19" i="71"/>
  <c r="K19" i="98"/>
  <c r="K19" i="80"/>
  <c r="K19" i="69"/>
  <c r="O17" i="75"/>
  <c r="O17" i="99"/>
  <c r="O17" i="81"/>
  <c r="O17" i="72"/>
  <c r="O17" i="71"/>
  <c r="O17" i="98"/>
  <c r="O17" i="80"/>
  <c r="O17" i="69"/>
  <c r="T15" i="75"/>
  <c r="T15" i="81"/>
  <c r="T15" i="72"/>
  <c r="T15" i="99"/>
  <c r="T15" i="71"/>
  <c r="T15" i="69"/>
  <c r="T15" i="98"/>
  <c r="T15" i="80"/>
  <c r="K15" i="99"/>
  <c r="K15" i="75"/>
  <c r="K15" i="72"/>
  <c r="K15" i="81"/>
  <c r="K15" i="71"/>
  <c r="K15" i="98"/>
  <c r="K15" i="80"/>
  <c r="K15" i="69"/>
  <c r="T12" i="75"/>
  <c r="T12" i="72"/>
  <c r="T12" i="99"/>
  <c r="T12" i="71"/>
  <c r="T12" i="81"/>
  <c r="T12" i="98"/>
  <c r="T12" i="69"/>
  <c r="T12" i="80"/>
  <c r="D13" i="102"/>
  <c r="D13" i="101"/>
  <c r="D29" i="101" s="1"/>
  <c r="D13" i="76"/>
  <c r="D29" i="76" s="1"/>
  <c r="D13" i="85"/>
  <c r="D29" i="85" s="1"/>
  <c r="D46" i="85" s="1"/>
  <c r="D13" i="73"/>
  <c r="D29" i="73" s="1"/>
  <c r="D46" i="73" s="1"/>
  <c r="K12" i="75"/>
  <c r="K12" i="99"/>
  <c r="K12" i="81"/>
  <c r="K12" i="72"/>
  <c r="K12" i="71"/>
  <c r="K12" i="98"/>
  <c r="K12" i="80"/>
  <c r="K12" i="69"/>
  <c r="T9" i="75"/>
  <c r="T9" i="99"/>
  <c r="T9" i="81"/>
  <c r="T9" i="72"/>
  <c r="T9" i="71"/>
  <c r="T9" i="98"/>
  <c r="T9" i="69"/>
  <c r="T9" i="80"/>
  <c r="D10" i="76"/>
  <c r="D26" i="76" s="1"/>
  <c r="D10" i="102"/>
  <c r="D10" i="101"/>
  <c r="D26" i="101" s="1"/>
  <c r="D10" i="85"/>
  <c r="D26" i="85" s="1"/>
  <c r="D43" i="85" s="1"/>
  <c r="D10" i="73"/>
  <c r="D26" i="73" s="1"/>
  <c r="D43" i="73" s="1"/>
  <c r="K9" i="75"/>
  <c r="K9" i="99"/>
  <c r="K9" i="72"/>
  <c r="K9" i="81"/>
  <c r="K9" i="98"/>
  <c r="K9" i="71"/>
  <c r="K9" i="80"/>
  <c r="K9" i="69"/>
  <c r="S21" i="75"/>
  <c r="S21" i="99"/>
  <c r="S21" i="81"/>
  <c r="S21" i="72"/>
  <c r="S21" i="71"/>
  <c r="S21" i="98"/>
  <c r="S21" i="80"/>
  <c r="S21" i="69"/>
  <c r="N21" i="75"/>
  <c r="N21" i="81"/>
  <c r="N21" i="99"/>
  <c r="N21" i="72"/>
  <c r="N21" i="98"/>
  <c r="N21" i="80"/>
  <c r="N21" i="71"/>
  <c r="N21" i="69"/>
  <c r="J21" i="75"/>
  <c r="J21" i="81"/>
  <c r="J21" i="72"/>
  <c r="J21" i="98"/>
  <c r="J21" i="80"/>
  <c r="J21" i="99"/>
  <c r="J21" i="71"/>
  <c r="J21" i="69"/>
  <c r="S19" i="75"/>
  <c r="S19" i="99"/>
  <c r="S19" i="81"/>
  <c r="S19" i="72"/>
  <c r="S19" i="98"/>
  <c r="S19" i="80"/>
  <c r="S19" i="69"/>
  <c r="S19" i="71"/>
  <c r="N19" i="75"/>
  <c r="N19" i="99"/>
  <c r="N19" i="81"/>
  <c r="N19" i="72"/>
  <c r="N19" i="71"/>
  <c r="N19" i="98"/>
  <c r="N19" i="80"/>
  <c r="N19" i="69"/>
  <c r="J19" i="75"/>
  <c r="J19" i="99"/>
  <c r="J19" i="81"/>
  <c r="J19" i="72"/>
  <c r="J19" i="71"/>
  <c r="J19" i="98"/>
  <c r="J19" i="80"/>
  <c r="J19" i="69"/>
  <c r="S17" i="75"/>
  <c r="S17" i="99"/>
  <c r="S17" i="72"/>
  <c r="S17" i="81"/>
  <c r="S17" i="71"/>
  <c r="S17" i="98"/>
  <c r="S17" i="80"/>
  <c r="S17" i="69"/>
  <c r="N17" i="75"/>
  <c r="N17" i="99"/>
  <c r="N17" i="72"/>
  <c r="N17" i="71"/>
  <c r="N17" i="98"/>
  <c r="N17" i="80"/>
  <c r="N17" i="69"/>
  <c r="N17" i="81"/>
  <c r="J17" i="75"/>
  <c r="J17" i="99"/>
  <c r="J17" i="81"/>
  <c r="J17" i="72"/>
  <c r="J17" i="71"/>
  <c r="J17" i="98"/>
  <c r="J17" i="80"/>
  <c r="J17" i="69"/>
  <c r="S15" i="75"/>
  <c r="S15" i="99"/>
  <c r="S15" i="81"/>
  <c r="S15" i="72"/>
  <c r="S15" i="71"/>
  <c r="S15" i="98"/>
  <c r="S15" i="80"/>
  <c r="S15" i="69"/>
  <c r="N15" i="75"/>
  <c r="N15" i="81"/>
  <c r="N15" i="99"/>
  <c r="N15" i="72"/>
  <c r="N15" i="98"/>
  <c r="N15" i="80"/>
  <c r="N15" i="71"/>
  <c r="N15" i="69"/>
  <c r="J15" i="75"/>
  <c r="J15" i="99"/>
  <c r="J15" i="81"/>
  <c r="J15" i="72"/>
  <c r="J15" i="98"/>
  <c r="J15" i="80"/>
  <c r="J15" i="71"/>
  <c r="J15" i="69"/>
  <c r="S12" i="75"/>
  <c r="S12" i="99"/>
  <c r="S12" i="72"/>
  <c r="S12" i="81"/>
  <c r="S12" i="71"/>
  <c r="S12" i="98"/>
  <c r="S12" i="80"/>
  <c r="S12" i="69"/>
  <c r="C13" i="76"/>
  <c r="C29" i="76" s="1"/>
  <c r="C13" i="73"/>
  <c r="C29" i="73" s="1"/>
  <c r="C46" i="73" s="1"/>
  <c r="C13" i="102"/>
  <c r="C13" i="85"/>
  <c r="C29" i="85" s="1"/>
  <c r="C46" i="85" s="1"/>
  <c r="C13" i="101"/>
  <c r="C29" i="101" s="1"/>
  <c r="N12" i="75"/>
  <c r="N12" i="99"/>
  <c r="N12" i="81"/>
  <c r="N12" i="72"/>
  <c r="N12" i="71"/>
  <c r="N12" i="98"/>
  <c r="N12" i="80"/>
  <c r="N12" i="69"/>
  <c r="J12" i="75"/>
  <c r="J12" i="99"/>
  <c r="J12" i="72"/>
  <c r="J12" i="71"/>
  <c r="J12" i="81"/>
  <c r="J12" i="98"/>
  <c r="J12" i="80"/>
  <c r="J12" i="69"/>
  <c r="S9" i="75"/>
  <c r="S9" i="99"/>
  <c r="S9" i="81"/>
  <c r="S9" i="72"/>
  <c r="S9" i="71"/>
  <c r="S9" i="80"/>
  <c r="S9" i="69"/>
  <c r="S9" i="98"/>
  <c r="C10" i="76"/>
  <c r="C26" i="76" s="1"/>
  <c r="C10" i="102"/>
  <c r="C10" i="73"/>
  <c r="C26" i="73" s="1"/>
  <c r="C43" i="73" s="1"/>
  <c r="C10" i="101"/>
  <c r="C26" i="101" s="1"/>
  <c r="C10" i="85"/>
  <c r="C26" i="85" s="1"/>
  <c r="C43" i="85" s="1"/>
  <c r="N9" i="75"/>
  <c r="N9" i="99"/>
  <c r="N9" i="81"/>
  <c r="N9" i="72"/>
  <c r="N9" i="71"/>
  <c r="N9" i="80"/>
  <c r="N9" i="98"/>
  <c r="N9" i="69"/>
  <c r="J9" i="75"/>
  <c r="J9" i="99"/>
  <c r="J9" i="72"/>
  <c r="J9" i="81"/>
  <c r="J9" i="71"/>
  <c r="J9" i="98"/>
  <c r="J9" i="80"/>
  <c r="J9" i="69"/>
  <c r="T10" i="3"/>
  <c r="R13" i="3"/>
  <c r="I13" i="3"/>
  <c r="K10" i="3"/>
  <c r="P13" i="3"/>
  <c r="L13" i="3"/>
  <c r="G13" i="3"/>
  <c r="B13" i="3"/>
  <c r="S10" i="3"/>
  <c r="N10" i="3"/>
  <c r="J10" i="3"/>
  <c r="D10" i="3"/>
  <c r="T13" i="3"/>
  <c r="O13" i="3"/>
  <c r="K13" i="3"/>
  <c r="E13" i="3"/>
  <c r="R10" i="3"/>
  <c r="M10" i="3"/>
  <c r="I10" i="3"/>
  <c r="C10" i="3"/>
  <c r="S13" i="3"/>
  <c r="N13" i="3"/>
  <c r="J13" i="3"/>
  <c r="D13" i="3"/>
  <c r="P10" i="3"/>
  <c r="L10" i="3"/>
  <c r="G10" i="3"/>
  <c r="B10" i="3"/>
  <c r="M13" i="3"/>
  <c r="O10" i="3"/>
  <c r="C13" i="3"/>
  <c r="E10" i="3"/>
  <c r="O10" i="107" l="1"/>
  <c r="O10" i="106"/>
  <c r="O10" i="105"/>
  <c r="O10" i="104"/>
  <c r="O10" i="103"/>
  <c r="O10" i="78"/>
  <c r="L10" i="107"/>
  <c r="L10" i="106"/>
  <c r="L10" i="105"/>
  <c r="L10" i="104"/>
  <c r="L10" i="103"/>
  <c r="L10" i="78"/>
  <c r="N13" i="78"/>
  <c r="N13" i="107"/>
  <c r="N13" i="106"/>
  <c r="N13" i="105"/>
  <c r="N13" i="104"/>
  <c r="N13" i="103"/>
  <c r="M10" i="107"/>
  <c r="M10" i="106"/>
  <c r="M10" i="105"/>
  <c r="M10" i="104"/>
  <c r="M10" i="103"/>
  <c r="M10" i="78"/>
  <c r="O13" i="78"/>
  <c r="O13" i="104"/>
  <c r="O13" i="103"/>
  <c r="O13" i="107"/>
  <c r="O13" i="106"/>
  <c r="O13" i="105"/>
  <c r="N10" i="107"/>
  <c r="N10" i="106"/>
  <c r="N10" i="105"/>
  <c r="N10" i="104"/>
  <c r="N10" i="103"/>
  <c r="N10" i="78"/>
  <c r="L13" i="107"/>
  <c r="L13" i="106"/>
  <c r="L13" i="105"/>
  <c r="L13" i="104"/>
  <c r="L13" i="103"/>
  <c r="L13" i="78"/>
  <c r="M13" i="107"/>
  <c r="M13" i="106"/>
  <c r="M13" i="105"/>
  <c r="M13" i="104"/>
  <c r="M13" i="103"/>
  <c r="M13" i="78"/>
  <c r="E10" i="107"/>
  <c r="E10" i="106"/>
  <c r="E10" i="105"/>
  <c r="E10" i="104"/>
  <c r="E10" i="103"/>
  <c r="E10" i="78"/>
  <c r="E10" i="75"/>
  <c r="E10" i="99"/>
  <c r="E10" i="72"/>
  <c r="E10" i="71"/>
  <c r="E10" i="98"/>
  <c r="E10" i="69"/>
  <c r="E10" i="81"/>
  <c r="E10" i="80"/>
  <c r="D13" i="107"/>
  <c r="D13" i="106"/>
  <c r="D13" i="105"/>
  <c r="D13" i="104"/>
  <c r="D13" i="103"/>
  <c r="D13" i="78"/>
  <c r="D13" i="81"/>
  <c r="D13" i="80"/>
  <c r="D13" i="75"/>
  <c r="D13" i="99"/>
  <c r="D13" i="98"/>
  <c r="D13" i="71"/>
  <c r="D13" i="72"/>
  <c r="D13" i="69"/>
  <c r="C10" i="107"/>
  <c r="C10" i="106"/>
  <c r="C10" i="105"/>
  <c r="C10" i="104"/>
  <c r="C10" i="103"/>
  <c r="C10" i="80"/>
  <c r="C10" i="81"/>
  <c r="C10" i="99"/>
  <c r="C10" i="72"/>
  <c r="C10" i="69"/>
  <c r="C10" i="98"/>
  <c r="C10" i="78"/>
  <c r="C10" i="75"/>
  <c r="C10" i="71"/>
  <c r="E13" i="107"/>
  <c r="E13" i="106"/>
  <c r="E13" i="105"/>
  <c r="E13" i="104"/>
  <c r="E13" i="103"/>
  <c r="E13" i="78"/>
  <c r="E13" i="81"/>
  <c r="E13" i="75"/>
  <c r="E13" i="71"/>
  <c r="E13" i="98"/>
  <c r="E13" i="99"/>
  <c r="E13" i="72"/>
  <c r="E13" i="80"/>
  <c r="E13" i="69"/>
  <c r="D10" i="107"/>
  <c r="D10" i="106"/>
  <c r="D10" i="105"/>
  <c r="D10" i="104"/>
  <c r="D10" i="103"/>
  <c r="D10" i="78"/>
  <c r="D10" i="75"/>
  <c r="D10" i="99"/>
  <c r="D10" i="72"/>
  <c r="D10" i="71"/>
  <c r="D10" i="98"/>
  <c r="D10" i="69"/>
  <c r="D10" i="80"/>
  <c r="D10" i="81"/>
  <c r="K10" i="107"/>
  <c r="K10" i="106"/>
  <c r="K10" i="105"/>
  <c r="K10" i="104"/>
  <c r="K10" i="103"/>
  <c r="K10" i="78"/>
  <c r="C13" i="107"/>
  <c r="C13" i="106"/>
  <c r="C13" i="105"/>
  <c r="C13" i="104"/>
  <c r="C13" i="103"/>
  <c r="C13" i="78"/>
  <c r="C13" i="80"/>
  <c r="C13" i="75"/>
  <c r="C13" i="99"/>
  <c r="C13" i="72"/>
  <c r="C13" i="71"/>
  <c r="C13" i="98"/>
  <c r="C13" i="69"/>
  <c r="C13" i="81"/>
  <c r="G10" i="107"/>
  <c r="G10" i="106"/>
  <c r="G10" i="105"/>
  <c r="G10" i="104"/>
  <c r="G10" i="103"/>
  <c r="C11" i="95"/>
  <c r="C11" i="111"/>
  <c r="C11" i="94"/>
  <c r="C11" i="93"/>
  <c r="G10" i="80"/>
  <c r="G10" i="78"/>
  <c r="G10" i="81"/>
  <c r="C11" i="110"/>
  <c r="G10" i="71"/>
  <c r="C11" i="91"/>
  <c r="G10" i="99"/>
  <c r="G10" i="98"/>
  <c r="G10" i="75"/>
  <c r="G10" i="72"/>
  <c r="G10" i="69"/>
  <c r="J13" i="107"/>
  <c r="J13" i="106"/>
  <c r="J13" i="105"/>
  <c r="J13" i="104"/>
  <c r="J13" i="103"/>
  <c r="J13" i="78"/>
  <c r="I10" i="78"/>
  <c r="E11" i="94"/>
  <c r="E11" i="110"/>
  <c r="E11" i="93"/>
  <c r="E11" i="95"/>
  <c r="E11" i="91"/>
  <c r="E11" i="111"/>
  <c r="I10" i="107"/>
  <c r="I10" i="106"/>
  <c r="I10" i="105"/>
  <c r="I10" i="104"/>
  <c r="I10" i="103"/>
  <c r="I10" i="81"/>
  <c r="K13" i="107"/>
  <c r="K13" i="106"/>
  <c r="K13" i="105"/>
  <c r="K13" i="104"/>
  <c r="K13" i="103"/>
  <c r="K13" i="78"/>
  <c r="J10" i="107"/>
  <c r="J10" i="106"/>
  <c r="J10" i="105"/>
  <c r="J10" i="104"/>
  <c r="J10" i="103"/>
  <c r="J10" i="78"/>
  <c r="G13" i="78"/>
  <c r="C14" i="94"/>
  <c r="C14" i="110"/>
  <c r="C14" i="93"/>
  <c r="G13" i="80"/>
  <c r="G13" i="107"/>
  <c r="G13" i="106"/>
  <c r="G13" i="105"/>
  <c r="G13" i="104"/>
  <c r="G13" i="103"/>
  <c r="C14" i="111"/>
  <c r="C14" i="91"/>
  <c r="G13" i="75"/>
  <c r="G13" i="99"/>
  <c r="G13" i="72"/>
  <c r="G13" i="71"/>
  <c r="G13" i="98"/>
  <c r="G13" i="69"/>
  <c r="G13" i="81"/>
  <c r="C14" i="95"/>
  <c r="I13" i="107"/>
  <c r="I13" i="106"/>
  <c r="I13" i="105"/>
  <c r="I13" i="104"/>
  <c r="I13" i="103"/>
  <c r="E14" i="95"/>
  <c r="E14" i="111"/>
  <c r="E14" i="94"/>
  <c r="E14" i="93"/>
  <c r="I13" i="81"/>
  <c r="E14" i="110"/>
  <c r="I13" i="78"/>
  <c r="E14" i="91"/>
  <c r="B10" i="106"/>
  <c r="B10" i="104"/>
  <c r="B10" i="78"/>
  <c r="B10" i="105"/>
  <c r="B10" i="103"/>
  <c r="B10" i="75"/>
  <c r="B10" i="99"/>
  <c r="B10" i="107"/>
  <c r="B10" i="72"/>
  <c r="B10" i="71"/>
  <c r="B10" i="81"/>
  <c r="B10" i="98"/>
  <c r="B10" i="80"/>
  <c r="B10" i="69"/>
  <c r="B13" i="106"/>
  <c r="B13" i="104"/>
  <c r="B13" i="105"/>
  <c r="B13" i="103"/>
  <c r="B13" i="78"/>
  <c r="B13" i="75"/>
  <c r="B13" i="99"/>
  <c r="B13" i="107"/>
  <c r="B13" i="81"/>
  <c r="B13" i="72"/>
  <c r="B13" i="71"/>
  <c r="B13" i="98"/>
  <c r="B13" i="80"/>
  <c r="B13" i="69"/>
  <c r="J13" i="75"/>
  <c r="J13" i="81"/>
  <c r="J13" i="99"/>
  <c r="J13" i="72"/>
  <c r="J13" i="98"/>
  <c r="J13" i="80"/>
  <c r="J13" i="69"/>
  <c r="J13" i="71"/>
  <c r="I10" i="75"/>
  <c r="I10" i="99"/>
  <c r="I10" i="72"/>
  <c r="I10" i="71"/>
  <c r="I10" i="80"/>
  <c r="I10" i="98"/>
  <c r="I10" i="69"/>
  <c r="K13" i="75"/>
  <c r="K13" i="99"/>
  <c r="K13" i="72"/>
  <c r="K13" i="81"/>
  <c r="K13" i="71"/>
  <c r="K13" i="98"/>
  <c r="K13" i="80"/>
  <c r="K13" i="69"/>
  <c r="J10" i="75"/>
  <c r="J10" i="99"/>
  <c r="J10" i="81"/>
  <c r="J10" i="72"/>
  <c r="J10" i="80"/>
  <c r="J10" i="69"/>
  <c r="J10" i="71"/>
  <c r="J10" i="98"/>
  <c r="I13" i="75"/>
  <c r="I13" i="99"/>
  <c r="I13" i="71"/>
  <c r="I13" i="72"/>
  <c r="I13" i="98"/>
  <c r="I13" i="80"/>
  <c r="I13" i="69"/>
  <c r="O10" i="75"/>
  <c r="O10" i="99"/>
  <c r="O10" i="81"/>
  <c r="O10" i="72"/>
  <c r="O10" i="71"/>
  <c r="O10" i="80"/>
  <c r="O10" i="98"/>
  <c r="O10" i="69"/>
  <c r="L10" i="99"/>
  <c r="L10" i="75"/>
  <c r="L10" i="81"/>
  <c r="L10" i="72"/>
  <c r="L10" i="98"/>
  <c r="L10" i="71"/>
  <c r="L10" i="69"/>
  <c r="L10" i="80"/>
  <c r="N13" i="75"/>
  <c r="N13" i="99"/>
  <c r="N13" i="81"/>
  <c r="N13" i="72"/>
  <c r="N13" i="71"/>
  <c r="N13" i="98"/>
  <c r="N13" i="80"/>
  <c r="N13" i="69"/>
  <c r="M10" i="75"/>
  <c r="M10" i="99"/>
  <c r="M10" i="81"/>
  <c r="M10" i="71"/>
  <c r="M10" i="80"/>
  <c r="M10" i="72"/>
  <c r="M10" i="98"/>
  <c r="M10" i="69"/>
  <c r="O13" i="75"/>
  <c r="O13" i="99"/>
  <c r="O13" i="72"/>
  <c r="O13" i="81"/>
  <c r="O13" i="71"/>
  <c r="O13" i="98"/>
  <c r="O13" i="80"/>
  <c r="O13" i="69"/>
  <c r="N10" i="75"/>
  <c r="N10" i="99"/>
  <c r="N10" i="72"/>
  <c r="N10" i="81"/>
  <c r="N10" i="71"/>
  <c r="N10" i="80"/>
  <c r="N10" i="98"/>
  <c r="N10" i="69"/>
  <c r="L13" i="75"/>
  <c r="L13" i="99"/>
  <c r="L13" i="81"/>
  <c r="L13" i="72"/>
  <c r="L13" i="71"/>
  <c r="L13" i="69"/>
  <c r="L13" i="98"/>
  <c r="L13" i="80"/>
  <c r="R13" i="75"/>
  <c r="R13" i="81"/>
  <c r="R13" i="99"/>
  <c r="R13" i="72"/>
  <c r="R13" i="98"/>
  <c r="R13" i="80"/>
  <c r="R13" i="69"/>
  <c r="R13" i="71"/>
  <c r="B14" i="76"/>
  <c r="B14" i="102"/>
  <c r="B14" i="67" s="1"/>
  <c r="B14" i="73"/>
  <c r="B14" i="101"/>
  <c r="B14" i="85"/>
  <c r="C10" i="67"/>
  <c r="C26" i="67" s="1"/>
  <c r="C26" i="102"/>
  <c r="D10" i="67"/>
  <c r="D26" i="67" s="1"/>
  <c r="D26" i="102"/>
  <c r="K10" i="75"/>
  <c r="K10" i="99"/>
  <c r="K10" i="81"/>
  <c r="K10" i="72"/>
  <c r="K10" i="71"/>
  <c r="K10" i="98"/>
  <c r="K10" i="80"/>
  <c r="K10" i="69"/>
  <c r="C13" i="67"/>
  <c r="C29" i="67" s="1"/>
  <c r="C29" i="102"/>
  <c r="D29" i="102"/>
  <c r="D13" i="67"/>
  <c r="D29" i="67" s="1"/>
  <c r="M13" i="75"/>
  <c r="M13" i="81"/>
  <c r="M13" i="99"/>
  <c r="M13" i="71"/>
  <c r="M13" i="98"/>
  <c r="M13" i="80"/>
  <c r="M13" i="72"/>
  <c r="M13" i="69"/>
  <c r="P10" i="75"/>
  <c r="P10" i="99"/>
  <c r="P10" i="81"/>
  <c r="P10" i="72"/>
  <c r="P10" i="98"/>
  <c r="P10" i="71"/>
  <c r="P10" i="69"/>
  <c r="P10" i="80"/>
  <c r="S13" i="75"/>
  <c r="S13" i="99"/>
  <c r="S13" i="81"/>
  <c r="S13" i="72"/>
  <c r="S13" i="71"/>
  <c r="S13" i="98"/>
  <c r="S13" i="80"/>
  <c r="S13" i="69"/>
  <c r="C14" i="76"/>
  <c r="C30" i="76" s="1"/>
  <c r="C14" i="102"/>
  <c r="C14" i="101"/>
  <c r="C30" i="101" s="1"/>
  <c r="C14" i="85"/>
  <c r="C30" i="85" s="1"/>
  <c r="C47" i="85" s="1"/>
  <c r="C14" i="73"/>
  <c r="C30" i="73" s="1"/>
  <c r="C47" i="73" s="1"/>
  <c r="R10" i="75"/>
  <c r="R10" i="99"/>
  <c r="R10" i="72"/>
  <c r="R10" i="81"/>
  <c r="R10" i="98"/>
  <c r="R10" i="80"/>
  <c r="R10" i="71"/>
  <c r="R10" i="69"/>
  <c r="B11" i="101"/>
  <c r="B11" i="102"/>
  <c r="B11" i="67" s="1"/>
  <c r="B11" i="85"/>
  <c r="B11" i="76"/>
  <c r="B11" i="73"/>
  <c r="T13" i="99"/>
  <c r="T13" i="75"/>
  <c r="T13" i="81"/>
  <c r="T13" i="72"/>
  <c r="T13" i="71"/>
  <c r="T13" i="80"/>
  <c r="T13" i="69"/>
  <c r="T13" i="98"/>
  <c r="D14" i="76"/>
  <c r="D30" i="76" s="1"/>
  <c r="D14" i="102"/>
  <c r="D14" i="85"/>
  <c r="D30" i="85" s="1"/>
  <c r="D47" i="85" s="1"/>
  <c r="D14" i="73"/>
  <c r="D30" i="73" s="1"/>
  <c r="D47" i="73" s="1"/>
  <c r="D14" i="101"/>
  <c r="D30" i="101" s="1"/>
  <c r="S10" i="75"/>
  <c r="S10" i="99"/>
  <c r="S10" i="72"/>
  <c r="S10" i="71"/>
  <c r="S10" i="81"/>
  <c r="S10" i="98"/>
  <c r="S10" i="80"/>
  <c r="S10" i="69"/>
  <c r="C11" i="102"/>
  <c r="C11" i="101"/>
  <c r="C27" i="101" s="1"/>
  <c r="C11" i="76"/>
  <c r="C27" i="76" s="1"/>
  <c r="C11" i="73"/>
  <c r="C27" i="73" s="1"/>
  <c r="C44" i="73" s="1"/>
  <c r="C11" i="85"/>
  <c r="C27" i="85" s="1"/>
  <c r="C44" i="85" s="1"/>
  <c r="P13" i="75"/>
  <c r="P13" i="99"/>
  <c r="P13" i="72"/>
  <c r="P13" i="81"/>
  <c r="P13" i="71"/>
  <c r="P13" i="80"/>
  <c r="P13" i="69"/>
  <c r="P13" i="98"/>
  <c r="T10" i="99"/>
  <c r="T10" i="75"/>
  <c r="T10" i="81"/>
  <c r="T10" i="72"/>
  <c r="T10" i="98"/>
  <c r="T10" i="71"/>
  <c r="T10" i="69"/>
  <c r="T10" i="80"/>
  <c r="D11" i="102"/>
  <c r="D11" i="76"/>
  <c r="D27" i="76" s="1"/>
  <c r="D11" i="85"/>
  <c r="D27" i="85" s="1"/>
  <c r="D44" i="85" s="1"/>
  <c r="D11" i="101"/>
  <c r="D27" i="101" s="1"/>
  <c r="D11" i="73"/>
  <c r="D27" i="73" s="1"/>
  <c r="D44" i="73" s="1"/>
  <c r="B23" i="102"/>
  <c r="B21" i="102"/>
  <c r="B20" i="102"/>
  <c r="B23" i="101"/>
  <c r="B21" i="101"/>
  <c r="B20" i="101"/>
  <c r="C11" i="67" l="1"/>
  <c r="C27" i="67" s="1"/>
  <c r="C27" i="102"/>
  <c r="D11" i="67"/>
  <c r="D27" i="67" s="1"/>
  <c r="D27" i="102"/>
  <c r="D14" i="67"/>
  <c r="D30" i="67" s="1"/>
  <c r="D30" i="102"/>
  <c r="C14" i="67"/>
  <c r="C30" i="67" s="1"/>
  <c r="C30" i="102"/>
  <c r="C4" i="100"/>
  <c r="D4" i="100"/>
  <c r="E4" i="100"/>
  <c r="F4" i="100"/>
  <c r="G4" i="100"/>
  <c r="H4" i="100"/>
  <c r="I4" i="100"/>
  <c r="J4" i="100"/>
  <c r="K4" i="100"/>
  <c r="L4" i="100"/>
  <c r="M4" i="100"/>
  <c r="N4" i="100"/>
  <c r="O4" i="100"/>
  <c r="P4" i="100"/>
  <c r="Q4" i="100"/>
  <c r="R4" i="100"/>
  <c r="S4" i="100"/>
  <c r="T4" i="100"/>
  <c r="U4" i="100"/>
  <c r="V4" i="100"/>
  <c r="C5" i="100"/>
  <c r="D5" i="100"/>
  <c r="E5" i="100"/>
  <c r="F5" i="100"/>
  <c r="G5" i="100"/>
  <c r="H5" i="100"/>
  <c r="I5" i="100"/>
  <c r="J5" i="100"/>
  <c r="K5" i="100"/>
  <c r="L5" i="100"/>
  <c r="M5" i="100"/>
  <c r="N5" i="100"/>
  <c r="O5" i="100"/>
  <c r="P5" i="100"/>
  <c r="Q5" i="100"/>
  <c r="R5" i="100"/>
  <c r="S5" i="100"/>
  <c r="T5" i="100"/>
  <c r="U5" i="100"/>
  <c r="V5" i="100"/>
  <c r="C7" i="100"/>
  <c r="D7" i="100"/>
  <c r="E7" i="100"/>
  <c r="F7" i="100"/>
  <c r="G7" i="100"/>
  <c r="H7" i="100"/>
  <c r="I7" i="100"/>
  <c r="J7" i="100"/>
  <c r="K7" i="100"/>
  <c r="L7" i="100"/>
  <c r="M7" i="100"/>
  <c r="N7" i="100"/>
  <c r="O7" i="100"/>
  <c r="P7" i="100"/>
  <c r="Q7" i="100"/>
  <c r="R7" i="100"/>
  <c r="S7" i="100"/>
  <c r="T7" i="100"/>
  <c r="U7" i="100"/>
  <c r="V7" i="100"/>
  <c r="B3" i="97"/>
  <c r="C3" i="97"/>
  <c r="D3" i="97"/>
  <c r="E3" i="97"/>
  <c r="F3" i="97"/>
  <c r="G3" i="97"/>
  <c r="H3" i="97"/>
  <c r="I3" i="97"/>
  <c r="J3" i="97"/>
  <c r="K3" i="97"/>
  <c r="L3" i="97"/>
  <c r="M3" i="97"/>
  <c r="N3" i="97"/>
  <c r="O3" i="97"/>
  <c r="P3" i="97"/>
  <c r="Q3" i="97"/>
  <c r="R3" i="97"/>
  <c r="S3" i="97"/>
  <c r="T3" i="97"/>
  <c r="U3" i="97"/>
  <c r="V3" i="97"/>
  <c r="W3" i="97"/>
  <c r="X3" i="97"/>
  <c r="Y3" i="97"/>
  <c r="Z3" i="97"/>
  <c r="AA3" i="97"/>
  <c r="AB3" i="97"/>
  <c r="AC3" i="97"/>
  <c r="AD3" i="97"/>
  <c r="AE3" i="97"/>
  <c r="AF3" i="97"/>
  <c r="AG3" i="97"/>
  <c r="AH3" i="97"/>
  <c r="AI3" i="97"/>
  <c r="AJ3" i="97"/>
  <c r="AK3" i="97"/>
  <c r="AL3" i="97"/>
  <c r="AM3" i="97"/>
  <c r="AN3" i="97"/>
  <c r="AO3" i="97"/>
  <c r="AP3" i="97"/>
  <c r="AQ3" i="97"/>
  <c r="AR3" i="97"/>
  <c r="AS3" i="97"/>
  <c r="AT3" i="97"/>
  <c r="AU3" i="97"/>
  <c r="AV3" i="97"/>
  <c r="AW3" i="97"/>
  <c r="AX3" i="97"/>
  <c r="AY3" i="97"/>
  <c r="AZ3" i="97"/>
  <c r="BA3" i="97"/>
  <c r="BB3" i="97"/>
  <c r="BC3" i="97"/>
  <c r="BD3" i="97"/>
  <c r="BE3" i="97"/>
  <c r="BF3" i="97"/>
  <c r="BG3" i="97"/>
  <c r="BH3" i="97"/>
  <c r="BI3" i="97"/>
  <c r="BJ3" i="97"/>
  <c r="BK3" i="97"/>
  <c r="BL3" i="97"/>
  <c r="BM3" i="97"/>
  <c r="BN3" i="97"/>
  <c r="BO3" i="97"/>
  <c r="BP3" i="97"/>
  <c r="BQ3" i="97"/>
  <c r="BR3" i="97"/>
  <c r="BS3" i="97"/>
  <c r="BT3" i="97"/>
  <c r="BU3" i="97"/>
  <c r="BV3" i="97"/>
  <c r="BW3" i="97"/>
  <c r="BX3" i="97"/>
  <c r="B4" i="97"/>
  <c r="C4" i="97"/>
  <c r="D4" i="97"/>
  <c r="E4" i="97"/>
  <c r="F4" i="97"/>
  <c r="G4" i="97"/>
  <c r="H4" i="97"/>
  <c r="I4" i="97"/>
  <c r="J4" i="97"/>
  <c r="K4" i="97"/>
  <c r="L4" i="97"/>
  <c r="M4" i="97"/>
  <c r="N4" i="97"/>
  <c r="O4" i="97"/>
  <c r="P4" i="97"/>
  <c r="Q4" i="97"/>
  <c r="R4" i="97"/>
  <c r="S4" i="97"/>
  <c r="T4" i="97"/>
  <c r="U4" i="97"/>
  <c r="V4" i="97"/>
  <c r="W4" i="97"/>
  <c r="X4" i="97"/>
  <c r="Y4" i="97"/>
  <c r="Z4" i="97"/>
  <c r="AA4" i="97"/>
  <c r="AB4" i="97"/>
  <c r="AC4" i="97"/>
  <c r="AD4" i="97"/>
  <c r="AE4" i="97"/>
  <c r="AF4" i="97"/>
  <c r="AG4" i="97"/>
  <c r="AH4" i="97"/>
  <c r="AI4" i="97"/>
  <c r="AJ4" i="97"/>
  <c r="AK4" i="97"/>
  <c r="AL4" i="97"/>
  <c r="AM4" i="97"/>
  <c r="AN4" i="97"/>
  <c r="AO4" i="97"/>
  <c r="AP4" i="97"/>
  <c r="AQ4" i="97"/>
  <c r="AR4" i="97"/>
  <c r="AS4" i="97"/>
  <c r="AT4" i="97"/>
  <c r="AU4" i="97"/>
  <c r="AV4" i="97"/>
  <c r="AW4" i="97"/>
  <c r="AX4" i="97"/>
  <c r="AY4" i="97"/>
  <c r="AZ4" i="97"/>
  <c r="BA4" i="97"/>
  <c r="BB4" i="97"/>
  <c r="BC4" i="97"/>
  <c r="BD4" i="97"/>
  <c r="BE4" i="97"/>
  <c r="BF4" i="97"/>
  <c r="BG4" i="97"/>
  <c r="BH4" i="97"/>
  <c r="BI4" i="97"/>
  <c r="BJ4" i="97"/>
  <c r="BK4" i="97"/>
  <c r="BL4" i="97"/>
  <c r="BM4" i="97"/>
  <c r="BN4" i="97"/>
  <c r="BO4" i="97"/>
  <c r="BP4" i="97"/>
  <c r="BQ4" i="97"/>
  <c r="BR4" i="97"/>
  <c r="BS4" i="97"/>
  <c r="BT4" i="97"/>
  <c r="BU4" i="97"/>
  <c r="BV4" i="97"/>
  <c r="BW4" i="97"/>
  <c r="BX4" i="97"/>
  <c r="B6" i="97"/>
  <c r="C6" i="97"/>
  <c r="D6" i="97"/>
  <c r="E6" i="97"/>
  <c r="F6" i="97"/>
  <c r="G6" i="97"/>
  <c r="H6" i="97"/>
  <c r="I6" i="97"/>
  <c r="J6" i="97"/>
  <c r="K6" i="97"/>
  <c r="L6" i="97"/>
  <c r="M6" i="97"/>
  <c r="N6" i="97"/>
  <c r="O6" i="97"/>
  <c r="P6" i="97"/>
  <c r="Q6" i="97"/>
  <c r="R6" i="97"/>
  <c r="S6" i="97"/>
  <c r="T6" i="97"/>
  <c r="U6" i="97"/>
  <c r="V6" i="97"/>
  <c r="W6" i="97"/>
  <c r="X6" i="97"/>
  <c r="Y6" i="97"/>
  <c r="Z6" i="97"/>
  <c r="AA6" i="97"/>
  <c r="AB6" i="97"/>
  <c r="AC6" i="97"/>
  <c r="AD6" i="97"/>
  <c r="AE6" i="97"/>
  <c r="AF6" i="97"/>
  <c r="AG6" i="97"/>
  <c r="AH6" i="97"/>
  <c r="AI6" i="97"/>
  <c r="AJ6" i="97"/>
  <c r="AK6" i="97"/>
  <c r="AL6" i="97"/>
  <c r="AM6" i="97"/>
  <c r="AN6" i="97"/>
  <c r="AO6" i="97"/>
  <c r="AP6" i="97"/>
  <c r="AQ6" i="97"/>
  <c r="AR6" i="97"/>
  <c r="AS6" i="97"/>
  <c r="AT6" i="97"/>
  <c r="AU6" i="97"/>
  <c r="AV6" i="97"/>
  <c r="AW6" i="97"/>
  <c r="AX6" i="97"/>
  <c r="AY6" i="97"/>
  <c r="AZ6" i="97"/>
  <c r="BA6" i="97"/>
  <c r="BB6" i="97"/>
  <c r="BC6" i="97"/>
  <c r="BD6" i="97"/>
  <c r="BE6" i="97"/>
  <c r="BF6" i="97"/>
  <c r="BG6" i="97"/>
  <c r="BH6" i="97"/>
  <c r="BI6" i="97"/>
  <c r="BJ6" i="97"/>
  <c r="BK6" i="97"/>
  <c r="BL6" i="97"/>
  <c r="BM6" i="97"/>
  <c r="BN6" i="97"/>
  <c r="BO6" i="97"/>
  <c r="BP6" i="97"/>
  <c r="BQ6" i="97"/>
  <c r="BR6" i="97"/>
  <c r="BS6" i="97"/>
  <c r="BT6" i="97"/>
  <c r="BU6" i="97"/>
  <c r="BV6" i="97"/>
  <c r="BW6" i="97"/>
  <c r="BX6" i="97"/>
  <c r="B32" i="100" l="1"/>
  <c r="C32" i="100"/>
  <c r="D32" i="100"/>
  <c r="E32" i="100"/>
  <c r="F32" i="100"/>
  <c r="G32" i="100"/>
  <c r="H32" i="100"/>
  <c r="I32" i="100"/>
  <c r="J32" i="100"/>
  <c r="K32" i="100"/>
  <c r="L32" i="100"/>
  <c r="M32" i="100"/>
  <c r="N32" i="100"/>
  <c r="O32" i="100"/>
  <c r="P32" i="100"/>
  <c r="Q32" i="100"/>
  <c r="R32" i="100"/>
  <c r="S32" i="100"/>
  <c r="T32" i="100"/>
  <c r="U32" i="100"/>
  <c r="V32" i="100"/>
  <c r="V17" i="100"/>
  <c r="U17" i="100"/>
  <c r="T17" i="100"/>
  <c r="S17" i="100"/>
  <c r="R17" i="100"/>
  <c r="Q17" i="100"/>
  <c r="P17" i="100"/>
  <c r="O17" i="100"/>
  <c r="N17" i="100"/>
  <c r="M17" i="100"/>
  <c r="L17" i="100"/>
  <c r="K17" i="100"/>
  <c r="J17" i="100"/>
  <c r="I17" i="100"/>
  <c r="H17" i="100"/>
  <c r="G17" i="100"/>
  <c r="F17" i="100"/>
  <c r="E17" i="100"/>
  <c r="D17" i="100"/>
  <c r="C17" i="100"/>
  <c r="B17" i="100"/>
  <c r="V16" i="100"/>
  <c r="V33" i="100" s="1"/>
  <c r="U16" i="100"/>
  <c r="U33" i="100" s="1"/>
  <c r="T16" i="100"/>
  <c r="T33" i="100" s="1"/>
  <c r="S16" i="100"/>
  <c r="S33" i="100" s="1"/>
  <c r="R16" i="100"/>
  <c r="R33" i="100" s="1"/>
  <c r="Q16" i="100"/>
  <c r="Q33" i="100" s="1"/>
  <c r="P16" i="100"/>
  <c r="P33" i="100" s="1"/>
  <c r="O16" i="100"/>
  <c r="O33" i="100" s="1"/>
  <c r="N16" i="100"/>
  <c r="N33" i="100" s="1"/>
  <c r="M16" i="100"/>
  <c r="M33" i="100" s="1"/>
  <c r="L16" i="100"/>
  <c r="L33" i="100" s="1"/>
  <c r="K16" i="100"/>
  <c r="K33" i="100" s="1"/>
  <c r="J16" i="100"/>
  <c r="J33" i="100" s="1"/>
  <c r="I16" i="100"/>
  <c r="I33" i="100" s="1"/>
  <c r="H16" i="100"/>
  <c r="H33" i="100" s="1"/>
  <c r="G16" i="100"/>
  <c r="G33" i="100" s="1"/>
  <c r="F16" i="100"/>
  <c r="F33" i="100" s="1"/>
  <c r="E16" i="100"/>
  <c r="E33" i="100" s="1"/>
  <c r="D16" i="100"/>
  <c r="D33" i="100" s="1"/>
  <c r="C16" i="100"/>
  <c r="C33" i="100" s="1"/>
  <c r="B16" i="100"/>
  <c r="B33" i="100" s="1"/>
  <c r="U23" i="100"/>
  <c r="T23" i="100"/>
  <c r="S23" i="100"/>
  <c r="S40" i="100" s="1"/>
  <c r="Q23" i="100"/>
  <c r="P23" i="100"/>
  <c r="M23" i="100"/>
  <c r="L23" i="100"/>
  <c r="J23" i="100"/>
  <c r="I23" i="100"/>
  <c r="H23" i="100"/>
  <c r="G23" i="100"/>
  <c r="G40" i="100" s="1"/>
  <c r="E23" i="100"/>
  <c r="D23" i="100"/>
  <c r="C23" i="100"/>
  <c r="C40" i="100" s="1"/>
  <c r="B7" i="100"/>
  <c r="B23" i="100" s="1"/>
  <c r="B40" i="100" s="1"/>
  <c r="V21" i="100"/>
  <c r="V38" i="100" s="1"/>
  <c r="U21" i="100"/>
  <c r="U38" i="100" s="1"/>
  <c r="T21" i="100"/>
  <c r="T38" i="100" s="1"/>
  <c r="S21" i="100"/>
  <c r="S38" i="100" s="1"/>
  <c r="R21" i="100"/>
  <c r="R38" i="100" s="1"/>
  <c r="Q21" i="100"/>
  <c r="Q38" i="100" s="1"/>
  <c r="P21" i="100"/>
  <c r="P38" i="100" s="1"/>
  <c r="O21" i="100"/>
  <c r="O38" i="100" s="1"/>
  <c r="N21" i="100"/>
  <c r="N38" i="100" s="1"/>
  <c r="M21" i="100"/>
  <c r="M38" i="100" s="1"/>
  <c r="L21" i="100"/>
  <c r="L38" i="100" s="1"/>
  <c r="K21" i="100"/>
  <c r="K38" i="100" s="1"/>
  <c r="J21" i="100"/>
  <c r="J38" i="100" s="1"/>
  <c r="I21" i="100"/>
  <c r="I38" i="100" s="1"/>
  <c r="H21" i="100"/>
  <c r="H38" i="100" s="1"/>
  <c r="G21" i="100"/>
  <c r="G38" i="100" s="1"/>
  <c r="F21" i="100"/>
  <c r="F38" i="100" s="1"/>
  <c r="E21" i="100"/>
  <c r="E38" i="100" s="1"/>
  <c r="D21" i="100"/>
  <c r="D38" i="100" s="1"/>
  <c r="C21" i="100"/>
  <c r="C38" i="100" s="1"/>
  <c r="B5" i="100"/>
  <c r="B21" i="100" s="1"/>
  <c r="B38" i="100" s="1"/>
  <c r="V20" i="100"/>
  <c r="V37" i="100" s="1"/>
  <c r="U20" i="100"/>
  <c r="U37" i="100" s="1"/>
  <c r="T20" i="100"/>
  <c r="T37" i="100" s="1"/>
  <c r="S20" i="100"/>
  <c r="S37" i="100" s="1"/>
  <c r="R20" i="100"/>
  <c r="R37" i="100" s="1"/>
  <c r="Q20" i="100"/>
  <c r="Q37" i="100" s="1"/>
  <c r="P20" i="100"/>
  <c r="P37" i="100" s="1"/>
  <c r="O20" i="100"/>
  <c r="O37" i="100" s="1"/>
  <c r="N20" i="100"/>
  <c r="N37" i="100" s="1"/>
  <c r="M20" i="100"/>
  <c r="M37" i="100" s="1"/>
  <c r="L20" i="100"/>
  <c r="L37" i="100" s="1"/>
  <c r="K20" i="100"/>
  <c r="K37" i="100" s="1"/>
  <c r="J20" i="100"/>
  <c r="J37" i="100" s="1"/>
  <c r="I20" i="100"/>
  <c r="I37" i="100" s="1"/>
  <c r="H20" i="100"/>
  <c r="H37" i="100" s="1"/>
  <c r="G20" i="100"/>
  <c r="G37" i="100" s="1"/>
  <c r="F20" i="100"/>
  <c r="F37" i="100" s="1"/>
  <c r="E20" i="100"/>
  <c r="E37" i="100" s="1"/>
  <c r="D20" i="100"/>
  <c r="D37" i="100" s="1"/>
  <c r="C20" i="100"/>
  <c r="C37" i="100" s="1"/>
  <c r="B4" i="100"/>
  <c r="B20" i="100" s="1"/>
  <c r="B37" i="100" s="1"/>
  <c r="K23" i="100" l="1"/>
  <c r="K40" i="100" s="1"/>
  <c r="O23" i="100"/>
  <c r="O40" i="100" s="1"/>
  <c r="V23" i="100"/>
  <c r="V40" i="100" s="1"/>
  <c r="R23" i="100"/>
  <c r="R40" i="100" s="1"/>
  <c r="N23" i="100"/>
  <c r="N40" i="100" s="1"/>
  <c r="F23" i="100"/>
  <c r="F40" i="100" s="1"/>
  <c r="D40" i="100"/>
  <c r="H40" i="100"/>
  <c r="L40" i="100"/>
  <c r="P40" i="100"/>
  <c r="T40" i="100"/>
  <c r="E40" i="100"/>
  <c r="I40" i="100"/>
  <c r="M40" i="100"/>
  <c r="Q40" i="100"/>
  <c r="U40" i="100"/>
  <c r="J40" i="100"/>
  <c r="B20" i="67" l="1"/>
  <c r="B37" i="67" s="1"/>
  <c r="B21" i="67"/>
  <c r="B38" i="67" s="1"/>
  <c r="B23" i="67"/>
  <c r="D32" i="76"/>
  <c r="B20" i="76"/>
  <c r="B37" i="76" s="1"/>
  <c r="B21" i="76"/>
  <c r="B38" i="76" s="1"/>
  <c r="B23" i="76"/>
  <c r="B20" i="85"/>
  <c r="B37" i="85" s="1"/>
  <c r="B21" i="85"/>
  <c r="B38" i="85" s="1"/>
  <c r="B23" i="85"/>
  <c r="D40" i="67" l="1"/>
  <c r="D43" i="67"/>
  <c r="D46" i="67"/>
  <c r="D33" i="76"/>
  <c r="D40" i="76"/>
  <c r="D43" i="76"/>
  <c r="D46" i="76"/>
  <c r="J19" i="97"/>
  <c r="E19" i="97"/>
  <c r="C19" i="97"/>
  <c r="L21" i="97"/>
  <c r="O19" i="97"/>
  <c r="S19" i="97"/>
  <c r="N21" i="97"/>
  <c r="R21" i="97"/>
  <c r="AW19" i="97"/>
  <c r="BA19" i="97"/>
  <c r="BE19" i="97"/>
  <c r="BI19" i="97"/>
  <c r="BM19" i="97"/>
  <c r="I19" i="97"/>
  <c r="K21" i="97"/>
  <c r="D19" i="97"/>
  <c r="H19" i="97"/>
  <c r="D21" i="97"/>
  <c r="H21" i="97"/>
  <c r="B21" i="97"/>
  <c r="P19" i="97"/>
  <c r="T19" i="97"/>
  <c r="O21" i="97"/>
  <c r="S21" i="97"/>
  <c r="AX19" i="97"/>
  <c r="BB19" i="97"/>
  <c r="BF19" i="97"/>
  <c r="BJ19" i="97"/>
  <c r="BN19" i="97"/>
  <c r="F21" i="97"/>
  <c r="G21" i="97"/>
  <c r="K19" i="97"/>
  <c r="G19" i="97"/>
  <c r="E21" i="97"/>
  <c r="I21" i="97"/>
  <c r="C21" i="97"/>
  <c r="M19" i="97"/>
  <c r="Q19" i="97"/>
  <c r="U19" i="97"/>
  <c r="P21" i="97"/>
  <c r="T21" i="97"/>
  <c r="AY19" i="97"/>
  <c r="BC19" i="97"/>
  <c r="BG19" i="97"/>
  <c r="BK19" i="97"/>
  <c r="F19" i="97"/>
  <c r="J21" i="97"/>
  <c r="B19" i="97"/>
  <c r="L19" i="97"/>
  <c r="N19" i="97"/>
  <c r="R19" i="97"/>
  <c r="M21" i="97"/>
  <c r="Q21" i="97"/>
  <c r="U21" i="97"/>
  <c r="AV19" i="97"/>
  <c r="AZ19" i="97"/>
  <c r="BD19" i="97"/>
  <c r="BH19" i="97"/>
  <c r="BL19" i="97"/>
  <c r="D44" i="67" l="1"/>
  <c r="D47" i="67"/>
  <c r="D41" i="67"/>
  <c r="D41" i="76"/>
  <c r="D44" i="76"/>
  <c r="D47" i="76"/>
  <c r="B26" i="102"/>
  <c r="B26" i="101"/>
  <c r="T10" i="100"/>
  <c r="T26" i="100" s="1"/>
  <c r="T43" i="100" s="1"/>
  <c r="S9" i="97"/>
  <c r="B29" i="101"/>
  <c r="B29" i="102"/>
  <c r="T13" i="100"/>
  <c r="T29" i="100" s="1"/>
  <c r="T46" i="100" s="1"/>
  <c r="S12" i="97"/>
  <c r="S15" i="97"/>
  <c r="B24" i="102"/>
  <c r="B24" i="101"/>
  <c r="T8" i="100"/>
  <c r="T24" i="100" s="1"/>
  <c r="T41" i="100" s="1"/>
  <c r="S7" i="97"/>
  <c r="S17" i="97"/>
  <c r="B26" i="67"/>
  <c r="B26" i="76"/>
  <c r="B26" i="85"/>
  <c r="B29" i="67"/>
  <c r="B29" i="76"/>
  <c r="B29" i="85"/>
  <c r="B24" i="67"/>
  <c r="B24" i="76"/>
  <c r="B24" i="85"/>
  <c r="B30" i="102" l="1"/>
  <c r="B30" i="101"/>
  <c r="T14" i="100"/>
  <c r="T30" i="100" s="1"/>
  <c r="T47" i="100" s="1"/>
  <c r="S13" i="97"/>
  <c r="B27" i="101"/>
  <c r="B27" i="102"/>
  <c r="T11" i="100"/>
  <c r="T27" i="100" s="1"/>
  <c r="T44" i="100" s="1"/>
  <c r="S10" i="97"/>
  <c r="B30" i="67"/>
  <c r="B30" i="76"/>
  <c r="B30" i="85"/>
  <c r="B27" i="67"/>
  <c r="B27" i="76"/>
  <c r="B27" i="85"/>
  <c r="E10" i="89" l="1"/>
  <c r="E10" i="109"/>
  <c r="E10" i="108"/>
  <c r="E10" i="88"/>
  <c r="E10" i="87"/>
  <c r="E10" i="90"/>
  <c r="D13" i="109"/>
  <c r="D13" i="90"/>
  <c r="D13" i="89"/>
  <c r="D13" i="88"/>
  <c r="D13" i="108"/>
  <c r="D13" i="87"/>
  <c r="C13" i="89"/>
  <c r="C13" i="108"/>
  <c r="C13" i="109"/>
  <c r="C13" i="88"/>
  <c r="C13" i="87"/>
  <c r="C13" i="90"/>
  <c r="C10" i="108"/>
  <c r="C10" i="109"/>
  <c r="C10" i="88"/>
  <c r="C10" i="87"/>
  <c r="C10" i="89"/>
  <c r="C10" i="90"/>
  <c r="D10" i="90"/>
  <c r="D10" i="109"/>
  <c r="D10" i="89"/>
  <c r="D10" i="87"/>
  <c r="D10" i="108"/>
  <c r="D10" i="88"/>
  <c r="E13" i="89"/>
  <c r="E13" i="88"/>
  <c r="E13" i="87"/>
  <c r="E13" i="90"/>
  <c r="E13" i="108"/>
  <c r="E13" i="109"/>
  <c r="BO9" i="97"/>
  <c r="BO12" i="97"/>
  <c r="BB7" i="97"/>
  <c r="AZ9" i="97"/>
  <c r="BB12" i="97"/>
  <c r="BF12" i="97"/>
  <c r="AZ15" i="97"/>
  <c r="BD15" i="97"/>
  <c r="AX17" i="97"/>
  <c r="BB17" i="97"/>
  <c r="BF17" i="97"/>
  <c r="AZ21" i="97"/>
  <c r="BD21" i="97"/>
  <c r="BG9" i="97"/>
  <c r="BG21" i="97"/>
  <c r="BK7" i="97"/>
  <c r="BI9" i="97"/>
  <c r="BM9" i="97"/>
  <c r="BK12" i="97"/>
  <c r="BI15" i="97"/>
  <c r="BM15" i="97"/>
  <c r="BK17" i="97"/>
  <c r="BI21" i="97"/>
  <c r="BM21" i="97"/>
  <c r="BN15" i="97"/>
  <c r="BQ7" i="97"/>
  <c r="BU7" i="97"/>
  <c r="BP9" i="97"/>
  <c r="BT9" i="97"/>
  <c r="BX9" i="97"/>
  <c r="BS12" i="97"/>
  <c r="BW12" i="97"/>
  <c r="BR15" i="97"/>
  <c r="BV15" i="97"/>
  <c r="BQ17" i="97"/>
  <c r="BU17" i="97"/>
  <c r="BP19" i="97"/>
  <c r="BT19" i="97"/>
  <c r="BX19" i="97"/>
  <c r="BS21" i="97"/>
  <c r="BW21" i="97"/>
  <c r="BO19" i="97"/>
  <c r="AV15" i="97"/>
  <c r="BF7" i="97"/>
  <c r="AX12" i="97"/>
  <c r="BO15" i="97"/>
  <c r="AV7" i="97"/>
  <c r="AV17" i="97"/>
  <c r="AY7" i="97"/>
  <c r="BC7" i="97"/>
  <c r="AW9" i="97"/>
  <c r="BA9" i="97"/>
  <c r="BE9" i="97"/>
  <c r="AY12" i="97"/>
  <c r="BC12" i="97"/>
  <c r="AW15" i="97"/>
  <c r="BA15" i="97"/>
  <c r="BE15" i="97"/>
  <c r="AY17" i="97"/>
  <c r="BC17" i="97"/>
  <c r="AW21" i="97"/>
  <c r="BA21" i="97"/>
  <c r="BE21" i="97"/>
  <c r="BG12" i="97"/>
  <c r="BH7" i="97"/>
  <c r="BL7" i="97"/>
  <c r="BJ9" i="97"/>
  <c r="BH12" i="97"/>
  <c r="BL12" i="97"/>
  <c r="BJ15" i="97"/>
  <c r="BH17" i="97"/>
  <c r="BL17" i="97"/>
  <c r="BJ21" i="97"/>
  <c r="BN7" i="97"/>
  <c r="BN17" i="97"/>
  <c r="BR7" i="97"/>
  <c r="BV7" i="97"/>
  <c r="BQ9" i="97"/>
  <c r="BU9" i="97"/>
  <c r="BP12" i="97"/>
  <c r="BT12" i="97"/>
  <c r="BX12" i="97"/>
  <c r="BS15" i="97"/>
  <c r="BW15" i="97"/>
  <c r="BR17" i="97"/>
  <c r="BV17" i="97"/>
  <c r="BQ19" i="97"/>
  <c r="BU19" i="97"/>
  <c r="BP21" i="97"/>
  <c r="BT21" i="97"/>
  <c r="BX21" i="97"/>
  <c r="AV12" i="97"/>
  <c r="BO21" i="97"/>
  <c r="AX7" i="97"/>
  <c r="BD9" i="97"/>
  <c r="BO7" i="97"/>
  <c r="BO17" i="97"/>
  <c r="AV9" i="97"/>
  <c r="AV21" i="97"/>
  <c r="AZ7" i="97"/>
  <c r="BD7" i="97"/>
  <c r="AX9" i="97"/>
  <c r="BB9" i="97"/>
  <c r="BF9" i="97"/>
  <c r="AZ12" i="97"/>
  <c r="BD12" i="97"/>
  <c r="AX15" i="97"/>
  <c r="BB15" i="97"/>
  <c r="BF15" i="97"/>
  <c r="AZ17" i="97"/>
  <c r="BD17" i="97"/>
  <c r="AX21" i="97"/>
  <c r="BB21" i="97"/>
  <c r="BF21" i="97"/>
  <c r="BG15" i="97"/>
  <c r="BI7" i="97"/>
  <c r="BM7" i="97"/>
  <c r="BK9" i="97"/>
  <c r="BI12" i="97"/>
  <c r="BM12" i="97"/>
  <c r="BK15" i="97"/>
  <c r="BI17" i="97"/>
  <c r="BM17" i="97"/>
  <c r="BK21" i="97"/>
  <c r="BN9" i="97"/>
  <c r="BN21" i="97"/>
  <c r="BS7" i="97"/>
  <c r="BW7" i="97"/>
  <c r="BR9" i="97"/>
  <c r="BV9" i="97"/>
  <c r="BQ12" i="97"/>
  <c r="BU12" i="97"/>
  <c r="BP15" i="97"/>
  <c r="BT15" i="97"/>
  <c r="BX15" i="97"/>
  <c r="BS17" i="97"/>
  <c r="BW17" i="97"/>
  <c r="BR19" i="97"/>
  <c r="BV19" i="97"/>
  <c r="BQ21" i="97"/>
  <c r="BU21" i="97"/>
  <c r="AW7" i="97"/>
  <c r="BA7" i="97"/>
  <c r="BE7" i="97"/>
  <c r="AY9" i="97"/>
  <c r="BC9" i="97"/>
  <c r="AW12" i="97"/>
  <c r="BA12" i="97"/>
  <c r="BE12" i="97"/>
  <c r="AY15" i="97"/>
  <c r="BC15" i="97"/>
  <c r="AW17" i="97"/>
  <c r="BA17" i="97"/>
  <c r="BE17" i="97"/>
  <c r="AY21" i="97"/>
  <c r="BC21" i="97"/>
  <c r="BG7" i="97"/>
  <c r="BG17" i="97"/>
  <c r="BJ7" i="97"/>
  <c r="BH9" i="97"/>
  <c r="BL9" i="97"/>
  <c r="BJ12" i="97"/>
  <c r="BH15" i="97"/>
  <c r="BL15" i="97"/>
  <c r="BJ17" i="97"/>
  <c r="BH21" i="97"/>
  <c r="BL21" i="97"/>
  <c r="BN12" i="97"/>
  <c r="BP7" i="97"/>
  <c r="BT7" i="97"/>
  <c r="BX7" i="97"/>
  <c r="BS9" i="97"/>
  <c r="BW9" i="97"/>
  <c r="BR12" i="97"/>
  <c r="BV12" i="97"/>
  <c r="BQ15" i="97"/>
  <c r="BU15" i="97"/>
  <c r="BP17" i="97"/>
  <c r="BT17" i="97"/>
  <c r="BX17" i="97"/>
  <c r="BS19" i="97"/>
  <c r="BW19" i="97"/>
  <c r="BR21" i="97"/>
  <c r="BV21" i="97"/>
  <c r="B3" i="77"/>
  <c r="B4" i="77"/>
  <c r="B6" i="77"/>
  <c r="D14" i="88" l="1"/>
  <c r="D14" i="87"/>
  <c r="D14" i="109"/>
  <c r="D14" i="89"/>
  <c r="D14" i="108"/>
  <c r="D14" i="90"/>
  <c r="C14" i="109"/>
  <c r="C14" i="89"/>
  <c r="C14" i="108"/>
  <c r="C14" i="90"/>
  <c r="C14" i="88"/>
  <c r="C14" i="87"/>
  <c r="C11" i="90"/>
  <c r="C11" i="108"/>
  <c r="C11" i="89"/>
  <c r="C11" i="109"/>
  <c r="C11" i="87"/>
  <c r="C11" i="88"/>
  <c r="E14" i="90"/>
  <c r="E14" i="108"/>
  <c r="E14" i="109"/>
  <c r="E14" i="88"/>
  <c r="E14" i="89"/>
  <c r="E14" i="87"/>
  <c r="E11" i="109"/>
  <c r="E11" i="108"/>
  <c r="E11" i="89"/>
  <c r="E11" i="90"/>
  <c r="E11" i="88"/>
  <c r="E11" i="87"/>
  <c r="D11" i="89"/>
  <c r="D11" i="109"/>
  <c r="D11" i="90"/>
  <c r="D11" i="108"/>
  <c r="D11" i="88"/>
  <c r="D11" i="87"/>
  <c r="BR13" i="97"/>
  <c r="BM10" i="97"/>
  <c r="BD13" i="97"/>
  <c r="BU13" i="97"/>
  <c r="BA10" i="97"/>
  <c r="AV13" i="97"/>
  <c r="BK10" i="97"/>
  <c r="BI10" i="97"/>
  <c r="BW10" i="97"/>
  <c r="BQ13" i="97"/>
  <c r="BJ13" i="97"/>
  <c r="BF13" i="97"/>
  <c r="AW10" i="97"/>
  <c r="BH13" i="97"/>
  <c r="BG13" i="97"/>
  <c r="BO10" i="97"/>
  <c r="BU10" i="97"/>
  <c r="BE13" i="97"/>
  <c r="BP10" i="97"/>
  <c r="AZ13" i="97"/>
  <c r="BF10" i="97"/>
  <c r="BM13" i="97"/>
  <c r="BN13" i="97"/>
  <c r="BT10" i="97"/>
  <c r="BP13" i="97"/>
  <c r="AZ10" i="97"/>
  <c r="BB10" i="97"/>
  <c r="BW13" i="97"/>
  <c r="BS10" i="97"/>
  <c r="BV10" i="97"/>
  <c r="BL10" i="97"/>
  <c r="AX13" i="97"/>
  <c r="AV10" i="97"/>
  <c r="BC10" i="97"/>
  <c r="BC13" i="97"/>
  <c r="BX13" i="97"/>
  <c r="BQ10" i="97"/>
  <c r="AW13" i="97"/>
  <c r="BL13" i="97"/>
  <c r="BO13" i="97"/>
  <c r="AX10" i="97"/>
  <c r="BI13" i="97"/>
  <c r="BG10" i="97"/>
  <c r="BV13" i="97"/>
  <c r="BS13" i="97"/>
  <c r="BR10" i="97"/>
  <c r="BH10" i="97"/>
  <c r="BE10" i="97"/>
  <c r="BX10" i="97"/>
  <c r="AY10" i="97"/>
  <c r="AY13" i="97"/>
  <c r="BT13" i="97"/>
  <c r="BN10" i="97"/>
  <c r="BD10" i="97"/>
  <c r="BJ10" i="97"/>
  <c r="BK13" i="97"/>
  <c r="BA13" i="97"/>
  <c r="BB13" i="97"/>
  <c r="Z21" i="97" l="1"/>
  <c r="AC21" i="97"/>
  <c r="AA17" i="97"/>
  <c r="AA7" i="97"/>
  <c r="AF21" i="97"/>
  <c r="AL19" i="97"/>
  <c r="AN17" i="97"/>
  <c r="AT15" i="97"/>
  <c r="AP15" i="97"/>
  <c r="AL15" i="97"/>
  <c r="AH15" i="97"/>
  <c r="AD15" i="97"/>
  <c r="AN12" i="97"/>
  <c r="AJ12" i="97"/>
  <c r="AF12" i="97"/>
  <c r="AU9" i="97"/>
  <c r="AQ9" i="97"/>
  <c r="AM9" i="97"/>
  <c r="AI9" i="97"/>
  <c r="AE9" i="97"/>
  <c r="AS7" i="97"/>
  <c r="AO7" i="97"/>
  <c r="AK7" i="97"/>
  <c r="AG7" i="97"/>
  <c r="V21" i="97"/>
  <c r="AB17" i="97"/>
  <c r="Y21" i="97"/>
  <c r="X19" i="97"/>
  <c r="W17" i="97"/>
  <c r="AC12" i="97"/>
  <c r="X9" i="97"/>
  <c r="AR21" i="97"/>
  <c r="AJ21" i="97"/>
  <c r="AT19" i="97"/>
  <c r="AH19" i="97"/>
  <c r="AD19" i="97"/>
  <c r="AR17" i="97"/>
  <c r="AF17" i="97"/>
  <c r="AR12" i="97"/>
  <c r="V7" i="97"/>
  <c r="V17" i="97"/>
  <c r="AB21" i="97"/>
  <c r="X21" i="97"/>
  <c r="AA19" i="97"/>
  <c r="W19" i="97"/>
  <c r="Z17" i="97"/>
  <c r="AC15" i="97"/>
  <c r="Y15" i="97"/>
  <c r="AB12" i="97"/>
  <c r="X12" i="97"/>
  <c r="AA9" i="97"/>
  <c r="W9" i="97"/>
  <c r="Z7" i="97"/>
  <c r="AU21" i="97"/>
  <c r="AQ21" i="97"/>
  <c r="AM21" i="97"/>
  <c r="AI21" i="97"/>
  <c r="AE21" i="97"/>
  <c r="AS19" i="97"/>
  <c r="AO19" i="97"/>
  <c r="AK19" i="97"/>
  <c r="AG19" i="97"/>
  <c r="AU17" i="97"/>
  <c r="AQ17" i="97"/>
  <c r="AM17" i="97"/>
  <c r="AI17" i="97"/>
  <c r="AE17" i="97"/>
  <c r="AS15" i="97"/>
  <c r="AO15" i="97"/>
  <c r="AK15" i="97"/>
  <c r="AG15" i="97"/>
  <c r="AU12" i="97"/>
  <c r="AQ12" i="97"/>
  <c r="AM12" i="97"/>
  <c r="AI12" i="97"/>
  <c r="AE12" i="97"/>
  <c r="AT9" i="97"/>
  <c r="AP9" i="97"/>
  <c r="AL9" i="97"/>
  <c r="AH9" i="97"/>
  <c r="AD9" i="97"/>
  <c r="AR7" i="97"/>
  <c r="AN7" i="97"/>
  <c r="AJ7" i="97"/>
  <c r="AF7" i="97"/>
  <c r="V12" i="97"/>
  <c r="AC19" i="97"/>
  <c r="V15" i="97"/>
  <c r="AB19" i="97"/>
  <c r="Z15" i="97"/>
  <c r="Y12" i="97"/>
  <c r="AB9" i="97"/>
  <c r="W7" i="97"/>
  <c r="AN21" i="97"/>
  <c r="AP19" i="97"/>
  <c r="AJ17" i="97"/>
  <c r="V9" i="97"/>
  <c r="V19" i="97"/>
  <c r="AA21" i="97"/>
  <c r="W21" i="97"/>
  <c r="Z19" i="97"/>
  <c r="AC17" i="97"/>
  <c r="Y17" i="97"/>
  <c r="AB15" i="97"/>
  <c r="X15" i="97"/>
  <c r="AA12" i="97"/>
  <c r="W12" i="97"/>
  <c r="Z9" i="97"/>
  <c r="AC7" i="97"/>
  <c r="Y7" i="97"/>
  <c r="AT21" i="97"/>
  <c r="AP21" i="97"/>
  <c r="AL21" i="97"/>
  <c r="AH21" i="97"/>
  <c r="AD21" i="97"/>
  <c r="AR19" i="97"/>
  <c r="AN19" i="97"/>
  <c r="AJ19" i="97"/>
  <c r="AF19" i="97"/>
  <c r="AT17" i="97"/>
  <c r="AP17" i="97"/>
  <c r="AL17" i="97"/>
  <c r="AH17" i="97"/>
  <c r="AD17" i="97"/>
  <c r="AR15" i="97"/>
  <c r="AN15" i="97"/>
  <c r="AJ15" i="97"/>
  <c r="AF15" i="97"/>
  <c r="AT12" i="97"/>
  <c r="AP12" i="97"/>
  <c r="AL12" i="97"/>
  <c r="AH12" i="97"/>
  <c r="AD12" i="97"/>
  <c r="AS9" i="97"/>
  <c r="AO9" i="97"/>
  <c r="AK9" i="97"/>
  <c r="AG9" i="97"/>
  <c r="AU7" i="97"/>
  <c r="AQ7" i="97"/>
  <c r="AM7" i="97"/>
  <c r="AI7" i="97"/>
  <c r="AE7" i="97"/>
  <c r="Y19" i="97"/>
  <c r="X17" i="97"/>
  <c r="AA15" i="97"/>
  <c r="W15" i="97"/>
  <c r="Z12" i="97"/>
  <c r="AC9" i="97"/>
  <c r="Y9" i="97"/>
  <c r="AB7" i="97"/>
  <c r="X7" i="97"/>
  <c r="AS21" i="97"/>
  <c r="AO21" i="97"/>
  <c r="AK21" i="97"/>
  <c r="AG21" i="97"/>
  <c r="AU19" i="97"/>
  <c r="AQ19" i="97"/>
  <c r="AM19" i="97"/>
  <c r="AI19" i="97"/>
  <c r="AE19" i="97"/>
  <c r="AS17" i="97"/>
  <c r="AO17" i="97"/>
  <c r="AK17" i="97"/>
  <c r="AG17" i="97"/>
  <c r="AU15" i="97"/>
  <c r="AQ15" i="97"/>
  <c r="AM15" i="97"/>
  <c r="AI15" i="97"/>
  <c r="AE15" i="97"/>
  <c r="AS12" i="97"/>
  <c r="AO12" i="97"/>
  <c r="AK12" i="97"/>
  <c r="AG12" i="97"/>
  <c r="AN10" i="97"/>
  <c r="AR9" i="97"/>
  <c r="AN9" i="97"/>
  <c r="AJ9" i="97"/>
  <c r="AF9" i="97"/>
  <c r="AT7" i="97"/>
  <c r="AP7" i="97"/>
  <c r="AL7" i="97"/>
  <c r="AH7" i="97"/>
  <c r="AD7" i="97"/>
  <c r="B32" i="76"/>
  <c r="C32" i="76"/>
  <c r="B32" i="85"/>
  <c r="B32" i="73"/>
  <c r="B33" i="73" s="1"/>
  <c r="B20" i="73"/>
  <c r="B37" i="73" s="1"/>
  <c r="B21" i="73"/>
  <c r="B38" i="73" s="1"/>
  <c r="B23" i="73"/>
  <c r="B3" i="79"/>
  <c r="B4" i="79"/>
  <c r="B6" i="79"/>
  <c r="B3" i="86"/>
  <c r="B4" i="86"/>
  <c r="B6" i="86"/>
  <c r="C40" i="67" l="1"/>
  <c r="C43" i="67"/>
  <c r="C46" i="67"/>
  <c r="C40" i="76"/>
  <c r="C43" i="76"/>
  <c r="C46" i="76"/>
  <c r="B40" i="73"/>
  <c r="B40" i="67"/>
  <c r="B46" i="67"/>
  <c r="B43" i="67"/>
  <c r="B40" i="76"/>
  <c r="B43" i="76"/>
  <c r="B46" i="76"/>
  <c r="B40" i="85"/>
  <c r="B46" i="85"/>
  <c r="B43" i="85"/>
  <c r="J13" i="100"/>
  <c r="I12" i="97"/>
  <c r="O15" i="97"/>
  <c r="I15" i="97"/>
  <c r="T17" i="97"/>
  <c r="O17" i="97"/>
  <c r="R15" i="97"/>
  <c r="N15" i="97"/>
  <c r="R13" i="100"/>
  <c r="R29" i="100" s="1"/>
  <c r="R46" i="100" s="1"/>
  <c r="Q12" i="97"/>
  <c r="V10" i="100"/>
  <c r="U9" i="97"/>
  <c r="Q10" i="100"/>
  <c r="Q26" i="100" s="1"/>
  <c r="Q43" i="100" s="1"/>
  <c r="P9" i="97"/>
  <c r="U8" i="100"/>
  <c r="U24" i="100" s="1"/>
  <c r="U41" i="100" s="1"/>
  <c r="T7" i="97"/>
  <c r="P8" i="100"/>
  <c r="P24" i="100" s="1"/>
  <c r="P41" i="100" s="1"/>
  <c r="O7" i="97"/>
  <c r="AH10" i="97"/>
  <c r="AO13" i="97"/>
  <c r="X13" i="97"/>
  <c r="AM13" i="97"/>
  <c r="AO10" i="97"/>
  <c r="AA13" i="97"/>
  <c r="AM10" i="97"/>
  <c r="AP13" i="97"/>
  <c r="AC13" i="97"/>
  <c r="AI13" i="97"/>
  <c r="AF13" i="97"/>
  <c r="AH13" i="97"/>
  <c r="AT10" i="97"/>
  <c r="J8" i="100"/>
  <c r="J24" i="100" s="1"/>
  <c r="J41" i="100" s="1"/>
  <c r="I7" i="97"/>
  <c r="I17" i="97"/>
  <c r="R17" i="97"/>
  <c r="N17" i="97"/>
  <c r="Q15" i="97"/>
  <c r="V13" i="100"/>
  <c r="U12" i="97"/>
  <c r="Q13" i="100"/>
  <c r="Q29" i="100" s="1"/>
  <c r="Q46" i="100" s="1"/>
  <c r="P12" i="97"/>
  <c r="U10" i="100"/>
  <c r="U26" i="100" s="1"/>
  <c r="U43" i="100" s="1"/>
  <c r="T9" i="97"/>
  <c r="P10" i="100"/>
  <c r="P26" i="100" s="1"/>
  <c r="P43" i="100" s="1"/>
  <c r="O9" i="97"/>
  <c r="S8" i="100"/>
  <c r="S24" i="100" s="1"/>
  <c r="S41" i="100" s="1"/>
  <c r="R7" i="97"/>
  <c r="O8" i="100"/>
  <c r="O24" i="100" s="1"/>
  <c r="O41" i="100" s="1"/>
  <c r="N7" i="97"/>
  <c r="AL10" i="97"/>
  <c r="AS13" i="97"/>
  <c r="AB13" i="97"/>
  <c r="AU13" i="97"/>
  <c r="AJ13" i="97"/>
  <c r="V10" i="97"/>
  <c r="AQ10" i="97"/>
  <c r="Y10" i="97"/>
  <c r="AF10" i="97"/>
  <c r="AQ13" i="97"/>
  <c r="AN13" i="97"/>
  <c r="AL13" i="97"/>
  <c r="Z10" i="97"/>
  <c r="J10" i="100"/>
  <c r="I9" i="97"/>
  <c r="Q17" i="97"/>
  <c r="U15" i="97"/>
  <c r="P15" i="97"/>
  <c r="U13" i="100"/>
  <c r="U29" i="100" s="1"/>
  <c r="U46" i="100" s="1"/>
  <c r="T12" i="97"/>
  <c r="P13" i="100"/>
  <c r="P29" i="100" s="1"/>
  <c r="P46" i="100" s="1"/>
  <c r="O12" i="97"/>
  <c r="S10" i="100"/>
  <c r="R9" i="97"/>
  <c r="O10" i="100"/>
  <c r="N9" i="97"/>
  <c r="R8" i="100"/>
  <c r="R24" i="100" s="1"/>
  <c r="R41" i="100" s="1"/>
  <c r="Q7" i="97"/>
  <c r="AG13" i="97"/>
  <c r="X10" i="97"/>
  <c r="V13" i="97"/>
  <c r="Z13" i="97"/>
  <c r="AR13" i="97"/>
  <c r="AE10" i="97"/>
  <c r="AU10" i="97"/>
  <c r="AC10" i="97"/>
  <c r="AJ10" i="97"/>
  <c r="AK10" i="97"/>
  <c r="W10" i="97"/>
  <c r="AT13" i="97"/>
  <c r="U17" i="97"/>
  <c r="P17" i="97"/>
  <c r="T15" i="97"/>
  <c r="S13" i="100"/>
  <c r="R12" i="97"/>
  <c r="O13" i="100"/>
  <c r="N12" i="97"/>
  <c r="R10" i="100"/>
  <c r="Q9" i="97"/>
  <c r="V8" i="100"/>
  <c r="V24" i="100" s="1"/>
  <c r="V41" i="100" s="1"/>
  <c r="U7" i="97"/>
  <c r="Q8" i="100"/>
  <c r="Q24" i="100" s="1"/>
  <c r="Q41" i="100" s="1"/>
  <c r="P7" i="97"/>
  <c r="AD10" i="97"/>
  <c r="AK13" i="97"/>
  <c r="AB10" i="97"/>
  <c r="AE13" i="97"/>
  <c r="AG10" i="97"/>
  <c r="AA10" i="97"/>
  <c r="AI10" i="97"/>
  <c r="AD13" i="97"/>
  <c r="Y13" i="97"/>
  <c r="AR10" i="97"/>
  <c r="AS10" i="97"/>
  <c r="W13" i="97"/>
  <c r="AP10" i="97"/>
  <c r="B8" i="100"/>
  <c r="B24" i="100" s="1"/>
  <c r="B41" i="100" s="1"/>
  <c r="B10" i="100"/>
  <c r="B13" i="100"/>
  <c r="C33" i="76"/>
  <c r="B33" i="76"/>
  <c r="B33" i="85"/>
  <c r="B29" i="73"/>
  <c r="B46" i="73" s="1"/>
  <c r="B24" i="73"/>
  <c r="B41" i="73" s="1"/>
  <c r="B26" i="73"/>
  <c r="B43" i="73" s="1"/>
  <c r="B30" i="73"/>
  <c r="B47" i="73" s="1"/>
  <c r="C44" i="67" l="1"/>
  <c r="C41" i="67"/>
  <c r="C47" i="67"/>
  <c r="C41" i="76"/>
  <c r="C44" i="76"/>
  <c r="C47" i="76"/>
  <c r="B41" i="67"/>
  <c r="B47" i="67"/>
  <c r="B44" i="67"/>
  <c r="B41" i="76"/>
  <c r="B44" i="76"/>
  <c r="B47" i="76"/>
  <c r="B41" i="85"/>
  <c r="B47" i="85"/>
  <c r="B44" i="85"/>
  <c r="O11" i="100"/>
  <c r="O27" i="100" s="1"/>
  <c r="O44" i="100" s="1"/>
  <c r="N10" i="97"/>
  <c r="S14" i="100"/>
  <c r="S30" i="100" s="1"/>
  <c r="S47" i="100" s="1"/>
  <c r="R13" i="97"/>
  <c r="Q14" i="100"/>
  <c r="P13" i="97"/>
  <c r="Q11" i="100"/>
  <c r="Q27" i="100" s="1"/>
  <c r="Q44" i="100" s="1"/>
  <c r="P10" i="97"/>
  <c r="O14" i="100"/>
  <c r="O30" i="100" s="1"/>
  <c r="O47" i="100" s="1"/>
  <c r="N13" i="97"/>
  <c r="J14" i="100"/>
  <c r="J30" i="100" s="1"/>
  <c r="J47" i="100" s="1"/>
  <c r="I13" i="97"/>
  <c r="U14" i="100"/>
  <c r="U30" i="100" s="1"/>
  <c r="U47" i="100" s="1"/>
  <c r="T13" i="97"/>
  <c r="R11" i="100"/>
  <c r="R27" i="100" s="1"/>
  <c r="R44" i="100" s="1"/>
  <c r="Q10" i="97"/>
  <c r="P11" i="100"/>
  <c r="P27" i="100" s="1"/>
  <c r="P44" i="100" s="1"/>
  <c r="O10" i="97"/>
  <c r="S11" i="100"/>
  <c r="R10" i="97"/>
  <c r="R14" i="100"/>
  <c r="R30" i="100" s="1"/>
  <c r="R47" i="100" s="1"/>
  <c r="Q13" i="97"/>
  <c r="V14" i="100"/>
  <c r="V30" i="100" s="1"/>
  <c r="V47" i="100" s="1"/>
  <c r="U13" i="97"/>
  <c r="V11" i="100"/>
  <c r="V27" i="100" s="1"/>
  <c r="V44" i="100" s="1"/>
  <c r="U10" i="97"/>
  <c r="J11" i="100"/>
  <c r="J27" i="100" s="1"/>
  <c r="J44" i="100" s="1"/>
  <c r="I10" i="97"/>
  <c r="P14" i="100"/>
  <c r="P30" i="100" s="1"/>
  <c r="P47" i="100" s="1"/>
  <c r="O13" i="97"/>
  <c r="U11" i="100"/>
  <c r="U27" i="100" s="1"/>
  <c r="U44" i="100" s="1"/>
  <c r="T10" i="97"/>
  <c r="Q30" i="100"/>
  <c r="Q47" i="100" s="1"/>
  <c r="B14" i="100"/>
  <c r="B30" i="100" s="1"/>
  <c r="B47" i="100" s="1"/>
  <c r="O29" i="100"/>
  <c r="O46" i="100" s="1"/>
  <c r="O26" i="100"/>
  <c r="O43" i="100" s="1"/>
  <c r="V26" i="100"/>
  <c r="V43" i="100" s="1"/>
  <c r="V29" i="100"/>
  <c r="V46" i="100" s="1"/>
  <c r="B27" i="73"/>
  <c r="B44" i="73" s="1"/>
  <c r="R26" i="100"/>
  <c r="R43" i="100" s="1"/>
  <c r="B29" i="100"/>
  <c r="B46" i="100" s="1"/>
  <c r="B11" i="100"/>
  <c r="B27" i="100" s="1"/>
  <c r="B44" i="100" s="1"/>
  <c r="S29" i="100"/>
  <c r="S46" i="100" s="1"/>
  <c r="J26" i="100"/>
  <c r="J43" i="100" s="1"/>
  <c r="B26" i="100"/>
  <c r="B43" i="100" s="1"/>
  <c r="S26" i="100"/>
  <c r="S43" i="100" s="1"/>
  <c r="J29" i="100"/>
  <c r="J46" i="100" s="1"/>
  <c r="S27" i="100" l="1"/>
  <c r="S44" i="100" s="1"/>
  <c r="H10" i="100" l="1"/>
  <c r="H26" i="100" s="1"/>
  <c r="H43" i="100" s="1"/>
  <c r="G9" i="97"/>
  <c r="H13" i="100"/>
  <c r="H29" i="100" s="1"/>
  <c r="H46" i="100" s="1"/>
  <c r="G12" i="97"/>
  <c r="G15" i="97"/>
  <c r="H8" i="100"/>
  <c r="H24" i="100" s="1"/>
  <c r="H41" i="100" s="1"/>
  <c r="G7" i="97"/>
  <c r="G17" i="97"/>
  <c r="H14" i="100" l="1"/>
  <c r="H30" i="100" s="1"/>
  <c r="H47" i="100" s="1"/>
  <c r="G13" i="97"/>
  <c r="H11" i="100"/>
  <c r="H27" i="100" s="1"/>
  <c r="H44" i="100" s="1"/>
  <c r="G10" i="97"/>
  <c r="E15" i="97" l="1"/>
  <c r="K15" i="97"/>
  <c r="H17" i="97"/>
  <c r="F15" i="97"/>
  <c r="D17" i="97"/>
  <c r="J17" i="97"/>
  <c r="H15" i="97"/>
  <c r="E17" i="97"/>
  <c r="K17" i="97"/>
  <c r="D15" i="97"/>
  <c r="J15" i="97"/>
  <c r="F17" i="97"/>
  <c r="C17" i="97" l="1"/>
  <c r="D13" i="100"/>
  <c r="D29" i="100" s="1"/>
  <c r="D46" i="100" s="1"/>
  <c r="C12" i="97"/>
  <c r="C13" i="100"/>
  <c r="B12" i="97"/>
  <c r="B17" i="97"/>
  <c r="C8" i="100"/>
  <c r="C24" i="100" s="1"/>
  <c r="C41" i="100" s="1"/>
  <c r="B7" i="97"/>
  <c r="F10" i="100"/>
  <c r="E9" i="97"/>
  <c r="D10" i="100"/>
  <c r="D26" i="100" s="1"/>
  <c r="D43" i="100" s="1"/>
  <c r="C9" i="97"/>
  <c r="C15" i="97"/>
  <c r="D8" i="100"/>
  <c r="D24" i="100" s="1"/>
  <c r="D41" i="100" s="1"/>
  <c r="C7" i="97"/>
  <c r="F8" i="100"/>
  <c r="F24" i="100" s="1"/>
  <c r="F41" i="100" s="1"/>
  <c r="E7" i="97"/>
  <c r="F13" i="100"/>
  <c r="E12" i="97"/>
  <c r="C10" i="100"/>
  <c r="B9" i="97"/>
  <c r="B15" i="97"/>
  <c r="C14" i="100" l="1"/>
  <c r="C30" i="100" s="1"/>
  <c r="C47" i="100" s="1"/>
  <c r="B13" i="97"/>
  <c r="D14" i="100"/>
  <c r="D30" i="100" s="1"/>
  <c r="D47" i="100" s="1"/>
  <c r="C13" i="97"/>
  <c r="F14" i="100"/>
  <c r="F30" i="100" s="1"/>
  <c r="F47" i="100" s="1"/>
  <c r="E13" i="97"/>
  <c r="F11" i="100"/>
  <c r="F27" i="100" s="1"/>
  <c r="F44" i="100" s="1"/>
  <c r="E10" i="97"/>
  <c r="C11" i="100"/>
  <c r="B10" i="97"/>
  <c r="D11" i="100"/>
  <c r="D27" i="100" s="1"/>
  <c r="D44" i="100" s="1"/>
  <c r="C10" i="97"/>
  <c r="F29" i="100"/>
  <c r="F46" i="100" s="1"/>
  <c r="C26" i="100"/>
  <c r="C43" i="100" s="1"/>
  <c r="F26" i="100"/>
  <c r="F43" i="100" s="1"/>
  <c r="C29" i="100"/>
  <c r="C46" i="100" s="1"/>
  <c r="C27" i="100" l="1"/>
  <c r="C44" i="100" s="1"/>
  <c r="B2" i="84" l="1"/>
  <c r="B3" i="84"/>
  <c r="B5" i="84"/>
  <c r="B2" i="96"/>
  <c r="B3" i="96"/>
  <c r="B5" i="96"/>
  <c r="B2" i="83"/>
  <c r="B3" i="83"/>
  <c r="B5" i="83"/>
  <c r="G13" i="100" l="1"/>
  <c r="G29" i="100" s="1"/>
  <c r="G46" i="100" s="1"/>
  <c r="F12" i="97"/>
  <c r="N10" i="100"/>
  <c r="M9" i="97"/>
  <c r="E10" i="100"/>
  <c r="E26" i="100" s="1"/>
  <c r="E43" i="100" s="1"/>
  <c r="D9" i="97"/>
  <c r="N13" i="100"/>
  <c r="N29" i="100" s="1"/>
  <c r="N46" i="100" s="1"/>
  <c r="M12" i="97"/>
  <c r="K8" i="100"/>
  <c r="J7" i="97"/>
  <c r="M13" i="100"/>
  <c r="L12" i="97"/>
  <c r="G10" i="100"/>
  <c r="F9" i="97"/>
  <c r="L13" i="100"/>
  <c r="L29" i="100" s="1"/>
  <c r="L46" i="100" s="1"/>
  <c r="K12" i="97"/>
  <c r="I10" i="100"/>
  <c r="I26" i="100" s="1"/>
  <c r="I43" i="100" s="1"/>
  <c r="H9" i="97"/>
  <c r="M8" i="100"/>
  <c r="M24" i="100" s="1"/>
  <c r="M41" i="100" s="1"/>
  <c r="L7" i="97"/>
  <c r="M15" i="97"/>
  <c r="L10" i="100"/>
  <c r="L26" i="100" s="1"/>
  <c r="L43" i="100" s="1"/>
  <c r="K9" i="97"/>
  <c r="E13" i="100"/>
  <c r="D12" i="97"/>
  <c r="I13" i="100"/>
  <c r="I29" i="100" s="1"/>
  <c r="I46" i="100" s="1"/>
  <c r="H12" i="97"/>
  <c r="L15" i="97"/>
  <c r="G8" i="100"/>
  <c r="F7" i="97"/>
  <c r="K13" i="100"/>
  <c r="K29" i="100" s="1"/>
  <c r="K46" i="100" s="1"/>
  <c r="J12" i="97"/>
  <c r="L17" i="97"/>
  <c r="E8" i="100"/>
  <c r="D7" i="97"/>
  <c r="I8" i="100"/>
  <c r="I24" i="100" s="1"/>
  <c r="I41" i="100" s="1"/>
  <c r="H7" i="97"/>
  <c r="K10" i="100"/>
  <c r="J9" i="97"/>
  <c r="L8" i="100"/>
  <c r="L24" i="100" s="1"/>
  <c r="L41" i="100" s="1"/>
  <c r="K7" i="97"/>
  <c r="M10" i="100"/>
  <c r="M26" i="100" s="1"/>
  <c r="M43" i="100" s="1"/>
  <c r="L9" i="97"/>
  <c r="N8" i="100"/>
  <c r="N24" i="100" s="1"/>
  <c r="N41" i="100" s="1"/>
  <c r="M7" i="97"/>
  <c r="M17" i="97"/>
  <c r="M29" i="100"/>
  <c r="M46" i="100" s="1"/>
  <c r="E29" i="100"/>
  <c r="E46" i="100" s="1"/>
  <c r="G24" i="100"/>
  <c r="G41" i="100" s="1"/>
  <c r="E24" i="100"/>
  <c r="E41" i="100" s="1"/>
  <c r="G11" i="100" l="1"/>
  <c r="G27" i="100" s="1"/>
  <c r="G44" i="100" s="1"/>
  <c r="F10" i="97"/>
  <c r="N14" i="100"/>
  <c r="N30" i="100" s="1"/>
  <c r="N47" i="100" s="1"/>
  <c r="M13" i="97"/>
  <c r="M11" i="100"/>
  <c r="M27" i="100" s="1"/>
  <c r="M44" i="100" s="1"/>
  <c r="L10" i="97"/>
  <c r="E14" i="100"/>
  <c r="E30" i="100" s="1"/>
  <c r="E47" i="100" s="1"/>
  <c r="D13" i="97"/>
  <c r="L11" i="100"/>
  <c r="L27" i="100" s="1"/>
  <c r="L44" i="100" s="1"/>
  <c r="K10" i="97"/>
  <c r="I14" i="100"/>
  <c r="I30" i="100" s="1"/>
  <c r="I47" i="100" s="1"/>
  <c r="H13" i="97"/>
  <c r="M14" i="100"/>
  <c r="L13" i="97"/>
  <c r="N11" i="100"/>
  <c r="N27" i="100" s="1"/>
  <c r="N44" i="100" s="1"/>
  <c r="M10" i="97"/>
  <c r="G14" i="100"/>
  <c r="G30" i="100" s="1"/>
  <c r="G47" i="100" s="1"/>
  <c r="F13" i="97"/>
  <c r="I11" i="100"/>
  <c r="I27" i="100" s="1"/>
  <c r="I44" i="100" s="1"/>
  <c r="H10" i="97"/>
  <c r="K11" i="100"/>
  <c r="J10" i="97"/>
  <c r="K14" i="100"/>
  <c r="K30" i="100" s="1"/>
  <c r="K47" i="100" s="1"/>
  <c r="J13" i="97"/>
  <c r="L14" i="100"/>
  <c r="L30" i="100" s="1"/>
  <c r="L47" i="100" s="1"/>
  <c r="K13" i="97"/>
  <c r="E11" i="100"/>
  <c r="E27" i="100" s="1"/>
  <c r="E44" i="100" s="1"/>
  <c r="D10" i="97"/>
  <c r="M30" i="100"/>
  <c r="M47" i="100" s="1"/>
  <c r="N26" i="100"/>
  <c r="N43" i="100" s="1"/>
  <c r="G26" i="100"/>
  <c r="G43" i="100" s="1"/>
  <c r="K26" i="100"/>
  <c r="K43" i="100" s="1"/>
  <c r="K24" i="100"/>
  <c r="K41" i="100" s="1"/>
  <c r="K27" i="100" l="1"/>
  <c r="K44" i="100" s="1"/>
  <c r="B12" i="77"/>
  <c r="B9" i="77"/>
  <c r="B7" i="77"/>
  <c r="B7" i="79"/>
  <c r="B7" i="86"/>
  <c r="B12" i="79"/>
  <c r="B12" i="86"/>
  <c r="B9" i="79"/>
  <c r="B9" i="86"/>
  <c r="B10" i="77" l="1"/>
  <c r="B13" i="77"/>
  <c r="B13" i="79"/>
  <c r="B13" i="86"/>
  <c r="B10" i="79"/>
  <c r="B10" i="86"/>
  <c r="B6" i="83" l="1"/>
  <c r="B6" i="96"/>
  <c r="B6" i="84"/>
  <c r="B18" i="84"/>
  <c r="B18" i="96"/>
  <c r="B18" i="83"/>
  <c r="B8" i="84"/>
  <c r="B8" i="96"/>
  <c r="B8" i="83"/>
  <c r="B16" i="84"/>
  <c r="B16" i="96"/>
  <c r="B16" i="83"/>
  <c r="B14" i="84"/>
  <c r="B14" i="96"/>
  <c r="B14" i="83"/>
  <c r="B20" i="96"/>
  <c r="B20" i="83"/>
  <c r="B20" i="84"/>
  <c r="B11" i="84"/>
  <c r="B11" i="96"/>
  <c r="B11" i="83"/>
  <c r="B9" i="84" l="1"/>
  <c r="B9" i="96"/>
  <c r="B9" i="83"/>
  <c r="B12" i="84"/>
  <c r="B12" i="96"/>
  <c r="B12" i="83"/>
  <c r="BG3" i="30" l="1"/>
  <c r="BG13" i="30" s="1"/>
  <c r="BH3" i="30"/>
  <c r="BG4" i="30"/>
  <c r="BG24" i="30" s="1"/>
  <c r="BH4" i="30"/>
  <c r="BH24" i="30" s="1"/>
  <c r="BG6" i="30"/>
  <c r="BG16" i="30" s="1"/>
  <c r="BG26" i="30" s="1"/>
  <c r="BH6" i="30"/>
  <c r="BH16" i="30" s="1"/>
  <c r="BH26" i="30" s="1"/>
  <c r="BG14" i="30" l="1"/>
  <c r="BH14" i="30"/>
  <c r="BG23" i="30"/>
  <c r="BH23" i="30"/>
  <c r="BH13" i="30"/>
  <c r="AY3" i="30" l="1"/>
  <c r="AY3" i="33" s="1"/>
  <c r="AZ3" i="30"/>
  <c r="BA3" i="30"/>
  <c r="BA3" i="31" s="1"/>
  <c r="BB3" i="30"/>
  <c r="BC3" i="30"/>
  <c r="BC3" i="31" s="1"/>
  <c r="BD3" i="30"/>
  <c r="BD13" i="30" s="1"/>
  <c r="BE3" i="30"/>
  <c r="BF3" i="30"/>
  <c r="AY4" i="30"/>
  <c r="AY4" i="33" s="1"/>
  <c r="AZ4" i="30"/>
  <c r="AZ4" i="31" s="1"/>
  <c r="BA4" i="30"/>
  <c r="BA14" i="30" s="1"/>
  <c r="BB4" i="30"/>
  <c r="BC4" i="30"/>
  <c r="BC24" i="30" s="1"/>
  <c r="BD4" i="30"/>
  <c r="BE4" i="30"/>
  <c r="BF4" i="30"/>
  <c r="BG4" i="31"/>
  <c r="AY6" i="30"/>
  <c r="AY16" i="30" s="1"/>
  <c r="AY6" i="31" s="1"/>
  <c r="AZ6" i="30"/>
  <c r="AZ16" i="30" s="1"/>
  <c r="BA6" i="30"/>
  <c r="BA16" i="30" s="1"/>
  <c r="BA6" i="33" s="1"/>
  <c r="BB6" i="30"/>
  <c r="BB16" i="30" s="1"/>
  <c r="BB26" i="30" s="1"/>
  <c r="BC6" i="30"/>
  <c r="BC16" i="30" s="1"/>
  <c r="BD6" i="30"/>
  <c r="BD16" i="30" s="1"/>
  <c r="BE6" i="30"/>
  <c r="BE16" i="30" s="1"/>
  <c r="BE6" i="31" s="1"/>
  <c r="BF6" i="30"/>
  <c r="BF16" i="30" s="1"/>
  <c r="BF26" i="30" s="1"/>
  <c r="BC14" i="30" l="1"/>
  <c r="AZ24" i="30"/>
  <c r="BA13" i="30"/>
  <c r="BC4" i="33"/>
  <c r="BH4" i="31"/>
  <c r="BH4" i="33"/>
  <c r="BC4" i="31"/>
  <c r="BA3" i="33"/>
  <c r="BA23" i="30"/>
  <c r="BC26" i="30"/>
  <c r="BC6" i="31"/>
  <c r="BD4" i="33"/>
  <c r="BD4" i="31"/>
  <c r="BD24" i="30"/>
  <c r="BD14" i="30"/>
  <c r="AZ14" i="30"/>
  <c r="AZ4" i="33"/>
  <c r="BE3" i="33"/>
  <c r="BE3" i="31"/>
  <c r="BE13" i="30"/>
  <c r="BE23" i="30"/>
  <c r="BE14" i="30"/>
  <c r="BE4" i="33"/>
  <c r="BF13" i="30"/>
  <c r="BF23" i="30"/>
  <c r="BB13" i="30"/>
  <c r="BB23" i="30"/>
  <c r="AY4" i="31"/>
  <c r="BB6" i="31"/>
  <c r="BF6" i="33"/>
  <c r="BH6" i="33"/>
  <c r="BH6" i="31"/>
  <c r="AY26" i="30"/>
  <c r="AY6" i="33"/>
  <c r="BE26" i="30"/>
  <c r="BE6" i="33"/>
  <c r="BA26" i="30"/>
  <c r="BA6" i="31"/>
  <c r="BF14" i="30"/>
  <c r="BF4" i="33"/>
  <c r="BF4" i="31"/>
  <c r="BF24" i="30"/>
  <c r="BB14" i="30"/>
  <c r="BB4" i="33"/>
  <c r="BB4" i="31"/>
  <c r="BB24" i="30"/>
  <c r="BG3" i="33"/>
  <c r="BG3" i="31"/>
  <c r="BC13" i="30"/>
  <c r="BC23" i="30"/>
  <c r="BC3" i="33"/>
  <c r="AY13" i="30"/>
  <c r="AY3" i="31"/>
  <c r="AY23" i="30"/>
  <c r="BD26" i="30"/>
  <c r="BD6" i="33"/>
  <c r="BD6" i="31"/>
  <c r="AZ26" i="30"/>
  <c r="AZ6" i="33"/>
  <c r="AZ6" i="31"/>
  <c r="BB3" i="31"/>
  <c r="BA24" i="30"/>
  <c r="BH3" i="33"/>
  <c r="BH3" i="31"/>
  <c r="BG6" i="31"/>
  <c r="BA4" i="31"/>
  <c r="BF3" i="31"/>
  <c r="BC6" i="33"/>
  <c r="BB3" i="33"/>
  <c r="BE24" i="30"/>
  <c r="AY14" i="30"/>
  <c r="AY24" i="30"/>
  <c r="BD3" i="33"/>
  <c r="BD3" i="31"/>
  <c r="BD23" i="30"/>
  <c r="AZ3" i="33"/>
  <c r="AZ3" i="31"/>
  <c r="AZ13" i="30"/>
  <c r="AZ23" i="30"/>
  <c r="BF6" i="31"/>
  <c r="BE4" i="31"/>
  <c r="BG6" i="33"/>
  <c r="BB6" i="33"/>
  <c r="BG4" i="33"/>
  <c r="BA4" i="33"/>
  <c r="BF3" i="33"/>
  <c r="BG9" i="30"/>
  <c r="BG19" i="30" s="1"/>
  <c r="BG29" i="30" s="1"/>
  <c r="BH9" i="30"/>
  <c r="BH19" i="30" s="1"/>
  <c r="BH29" i="30" s="1"/>
  <c r="BC9" i="30" l="1"/>
  <c r="BC19" i="30" s="1"/>
  <c r="BE9" i="30"/>
  <c r="BE19" i="30" s="1"/>
  <c r="BD9" i="30"/>
  <c r="BD19" i="30" s="1"/>
  <c r="BF9" i="30"/>
  <c r="BF19" i="30" s="1"/>
  <c r="BF9" i="31" l="1"/>
  <c r="BF9" i="33"/>
  <c r="BF29" i="30"/>
  <c r="BE29" i="30"/>
  <c r="BE9" i="33"/>
  <c r="BE9" i="31"/>
  <c r="BC9" i="31"/>
  <c r="BC9" i="33"/>
  <c r="BC29" i="30"/>
  <c r="BH9" i="33"/>
  <c r="BH9" i="31"/>
  <c r="BE7" i="30"/>
  <c r="BE17" i="30" s="1"/>
  <c r="BG9" i="33"/>
  <c r="BG9" i="31"/>
  <c r="BD9" i="33"/>
  <c r="BD9" i="31"/>
  <c r="BD29" i="30"/>
  <c r="BA7" i="30" l="1"/>
  <c r="BA17" i="30" s="1"/>
  <c r="BE10" i="30"/>
  <c r="BE20" i="30" s="1"/>
  <c r="BE27" i="30"/>
  <c r="BE7" i="33"/>
  <c r="BE7" i="31"/>
  <c r="BA9" i="30"/>
  <c r="BA19" i="30" s="1"/>
  <c r="BA10" i="30" l="1"/>
  <c r="BA20" i="30" s="1"/>
  <c r="BE30" i="30"/>
  <c r="BE10" i="33"/>
  <c r="BE10" i="31"/>
  <c r="BA9" i="31"/>
  <c r="BA29" i="30"/>
  <c r="BA9" i="33"/>
  <c r="BA7" i="33"/>
  <c r="BA7" i="31"/>
  <c r="BA27" i="30"/>
  <c r="BA30" i="30" l="1"/>
  <c r="BA10" i="33"/>
  <c r="BA10" i="31"/>
  <c r="AX3" i="30"/>
  <c r="AX3" i="33" s="1"/>
  <c r="AX4" i="30"/>
  <c r="AX14" i="30" s="1"/>
  <c r="AY9" i="30" l="1"/>
  <c r="AY19" i="30" s="1"/>
  <c r="BD7" i="30"/>
  <c r="BD17" i="30" s="1"/>
  <c r="AY7" i="30"/>
  <c r="AY17" i="30" s="1"/>
  <c r="AX4" i="31"/>
  <c r="AX3" i="31"/>
  <c r="AX4" i="33"/>
  <c r="AX24" i="30"/>
  <c r="AX13" i="30"/>
  <c r="AX23" i="30"/>
  <c r="BD10" i="30" l="1"/>
  <c r="BD20" i="30" s="1"/>
  <c r="AY10" i="30"/>
  <c r="AY20" i="30" s="1"/>
  <c r="AY27" i="30"/>
  <c r="AY7" i="31"/>
  <c r="AY7" i="33"/>
  <c r="BF7" i="30"/>
  <c r="BF17" i="30" s="1"/>
  <c r="BD27" i="30"/>
  <c r="BD7" i="33"/>
  <c r="BD7" i="31"/>
  <c r="AY29" i="30"/>
  <c r="AY9" i="31"/>
  <c r="AY9" i="33"/>
  <c r="BF10" i="30" l="1"/>
  <c r="BF20" i="30" s="1"/>
  <c r="BD10" i="31"/>
  <c r="BD30" i="30"/>
  <c r="BD10" i="33"/>
  <c r="AY30" i="30"/>
  <c r="AY10" i="31"/>
  <c r="AY10" i="33"/>
  <c r="BF7" i="31"/>
  <c r="BF27" i="30"/>
  <c r="BF7" i="33"/>
  <c r="BF10" i="31" l="1"/>
  <c r="BF10" i="33"/>
  <c r="BF30" i="30"/>
  <c r="AN3" i="30" l="1"/>
  <c r="AN3" i="33" s="1"/>
  <c r="AO3" i="30"/>
  <c r="AO3" i="33" s="1"/>
  <c r="AP3" i="30"/>
  <c r="AP3" i="31" s="1"/>
  <c r="AQ3" i="30"/>
  <c r="AQ3" i="31" s="1"/>
  <c r="AR3" i="30"/>
  <c r="AS3" i="30"/>
  <c r="AS3" i="31" s="1"/>
  <c r="AT3" i="30"/>
  <c r="AT3" i="33" s="1"/>
  <c r="AU3" i="30"/>
  <c r="AU23" i="30" s="1"/>
  <c r="AV3" i="30"/>
  <c r="AV23" i="30" s="1"/>
  <c r="AW3" i="30"/>
  <c r="AW3" i="31" s="1"/>
  <c r="AN4" i="30"/>
  <c r="AO4" i="30"/>
  <c r="AO4" i="33" s="1"/>
  <c r="AP4" i="30"/>
  <c r="AP4" i="33" s="1"/>
  <c r="AQ4" i="30"/>
  <c r="AQ4" i="31" s="1"/>
  <c r="AR4" i="30"/>
  <c r="AR4" i="31" s="1"/>
  <c r="AS4" i="30"/>
  <c r="AT4" i="30"/>
  <c r="AT14" i="30" s="1"/>
  <c r="AU4" i="30"/>
  <c r="AU4" i="31" s="1"/>
  <c r="AV4" i="30"/>
  <c r="AW4" i="30"/>
  <c r="AR24" i="30" l="1"/>
  <c r="AN23" i="30"/>
  <c r="AP24" i="30"/>
  <c r="AQ14" i="30"/>
  <c r="AO23" i="30"/>
  <c r="AW4" i="33"/>
  <c r="AW4" i="31"/>
  <c r="AU3" i="33"/>
  <c r="AU3" i="31"/>
  <c r="AV4" i="33"/>
  <c r="AV4" i="31"/>
  <c r="AO24" i="30"/>
  <c r="AQ23" i="30"/>
  <c r="AT24" i="30"/>
  <c r="AT4" i="31"/>
  <c r="AR23" i="30"/>
  <c r="AR3" i="31"/>
  <c r="AS24" i="30"/>
  <c r="AS4" i="31"/>
  <c r="AW24" i="30"/>
  <c r="AP4" i="31"/>
  <c r="AV3" i="33"/>
  <c r="AV3" i="31"/>
  <c r="AV24" i="30"/>
  <c r="AO3" i="31"/>
  <c r="AT13" i="30"/>
  <c r="AT3" i="31"/>
  <c r="AU14" i="30"/>
  <c r="AU24" i="30"/>
  <c r="AN14" i="30"/>
  <c r="AN24" i="30"/>
  <c r="AN4" i="31"/>
  <c r="AS23" i="30"/>
  <c r="AS3" i="33"/>
  <c r="AS13" i="30"/>
  <c r="AU4" i="33"/>
  <c r="AN4" i="33"/>
  <c r="AS14" i="30"/>
  <c r="AR13" i="30"/>
  <c r="AQ24" i="30"/>
  <c r="AW23" i="30"/>
  <c r="AP23" i="30"/>
  <c r="AO4" i="31"/>
  <c r="AN3" i="31"/>
  <c r="AT4" i="33"/>
  <c r="AR14" i="30"/>
  <c r="AQ13" i="30"/>
  <c r="AS4" i="33"/>
  <c r="AR3" i="33"/>
  <c r="AW13" i="30"/>
  <c r="AP13" i="30"/>
  <c r="AR4" i="33"/>
  <c r="AQ3" i="33"/>
  <c r="AW14" i="30"/>
  <c r="AP14" i="30"/>
  <c r="AV13" i="30"/>
  <c r="AO13" i="30"/>
  <c r="AT23" i="30"/>
  <c r="AQ4" i="33"/>
  <c r="AW3" i="33"/>
  <c r="AP3" i="33"/>
  <c r="AV14" i="30"/>
  <c r="AO14" i="30"/>
  <c r="AU13" i="30"/>
  <c r="AN13" i="30"/>
  <c r="AX6" i="30" l="1"/>
  <c r="AX16" i="30" s="1"/>
  <c r="AX6" i="31" s="1"/>
  <c r="AQ6" i="30"/>
  <c r="AQ16" i="30" s="1"/>
  <c r="AN6" i="30"/>
  <c r="AN16" i="30" s="1"/>
  <c r="AR6" i="30"/>
  <c r="AR16" i="30" s="1"/>
  <c r="AR6" i="31" s="1"/>
  <c r="AV6" i="30"/>
  <c r="AV16" i="30" s="1"/>
  <c r="AV6" i="31" s="1"/>
  <c r="AO6" i="30"/>
  <c r="AO16" i="30" s="1"/>
  <c r="AS6" i="30"/>
  <c r="AS16" i="30" s="1"/>
  <c r="AS6" i="31" s="1"/>
  <c r="AW6" i="30"/>
  <c r="AW16" i="30" s="1"/>
  <c r="AW6" i="31" s="1"/>
  <c r="AU6" i="30"/>
  <c r="AU16" i="30" s="1"/>
  <c r="AU6" i="31" s="1"/>
  <c r="AP6" i="30"/>
  <c r="AP16" i="30" s="1"/>
  <c r="AT6" i="30"/>
  <c r="AT16" i="30" s="1"/>
  <c r="AT6" i="31" s="1"/>
  <c r="AX6" i="33" l="1"/>
  <c r="AX26" i="30"/>
  <c r="AT26" i="30"/>
  <c r="AT6" i="33"/>
  <c r="AP6" i="33"/>
  <c r="AP26" i="30"/>
  <c r="AP6" i="31"/>
  <c r="AU26" i="30"/>
  <c r="AU6" i="33"/>
  <c r="AW6" i="33"/>
  <c r="AW26" i="30"/>
  <c r="AO26" i="30"/>
  <c r="AO6" i="33"/>
  <c r="AO6" i="31"/>
  <c r="AS6" i="33"/>
  <c r="AS26" i="30"/>
  <c r="AV6" i="33"/>
  <c r="AV26" i="30"/>
  <c r="AR6" i="33"/>
  <c r="AR26" i="30"/>
  <c r="AN6" i="31"/>
  <c r="AN26" i="30"/>
  <c r="AN6" i="33"/>
  <c r="AQ6" i="33"/>
  <c r="AQ6" i="31"/>
  <c r="AQ26" i="30"/>
  <c r="BG7" i="30"/>
  <c r="BG17" i="30" s="1"/>
  <c r="BG27" i="30" s="1"/>
  <c r="AI3" i="30"/>
  <c r="AJ3" i="30"/>
  <c r="AK3" i="30"/>
  <c r="AL3" i="30"/>
  <c r="AM3" i="30"/>
  <c r="AI4" i="30"/>
  <c r="AJ4" i="30"/>
  <c r="AK4" i="30"/>
  <c r="AL4" i="30"/>
  <c r="AM4" i="30"/>
  <c r="BG10" i="30" l="1"/>
  <c r="BG20" i="30" s="1"/>
  <c r="BG30" i="30" s="1"/>
  <c r="BG7" i="33" l="1"/>
  <c r="BG7" i="31"/>
  <c r="AJ3" i="31"/>
  <c r="AH3" i="30"/>
  <c r="AH3" i="31" s="1"/>
  <c r="AI3" i="31"/>
  <c r="AJ13" i="30"/>
  <c r="AK13" i="30"/>
  <c r="AL3" i="31"/>
  <c r="AM3" i="31"/>
  <c r="AH4" i="30"/>
  <c r="AH4" i="31" s="1"/>
  <c r="AI4" i="31"/>
  <c r="AJ4" i="31"/>
  <c r="AK14" i="30"/>
  <c r="AL4" i="31"/>
  <c r="AM4" i="31"/>
  <c r="BG10" i="31" l="1"/>
  <c r="BG10" i="33"/>
  <c r="AK4" i="31"/>
  <c r="AK3" i="31"/>
  <c r="AJ14" i="30"/>
  <c r="AM14" i="30"/>
  <c r="AI14" i="30"/>
  <c r="AM13" i="30"/>
  <c r="AI13" i="30"/>
  <c r="AL14" i="30"/>
  <c r="AH14" i="30"/>
  <c r="AL13" i="30"/>
  <c r="AH13" i="30"/>
  <c r="AN7" i="30" l="1"/>
  <c r="AN17" i="30" s="1"/>
  <c r="AN9" i="30"/>
  <c r="AN19" i="30" s="1"/>
  <c r="AJ6" i="30"/>
  <c r="AJ16" i="30" s="1"/>
  <c r="AJ6" i="31" s="1"/>
  <c r="AL6" i="30"/>
  <c r="AL16" i="30" s="1"/>
  <c r="AL6" i="31" s="1"/>
  <c r="AK6" i="30"/>
  <c r="AK16" i="30" s="1"/>
  <c r="AK6" i="31" s="1"/>
  <c r="AI6" i="30"/>
  <c r="AI16" i="30" s="1"/>
  <c r="AI6" i="31" s="1"/>
  <c r="AM6" i="30"/>
  <c r="AM16" i="30" s="1"/>
  <c r="AM6" i="31" s="1"/>
  <c r="AH6" i="30"/>
  <c r="AH16" i="30" s="1"/>
  <c r="AH6" i="31" s="1"/>
  <c r="AN9" i="33" l="1"/>
  <c r="AN9" i="31"/>
  <c r="AN29" i="30"/>
  <c r="AN7" i="33"/>
  <c r="AN7" i="31"/>
  <c r="AN27" i="30"/>
  <c r="AN10" i="30"/>
  <c r="AN20" i="30" s="1"/>
  <c r="AN10" i="33" l="1"/>
  <c r="AN10" i="31"/>
  <c r="AN30" i="30"/>
  <c r="AB3" i="30" l="1"/>
  <c r="AC3" i="30"/>
  <c r="AD3" i="30"/>
  <c r="AE3" i="30"/>
  <c r="AF3" i="30"/>
  <c r="AG3" i="30"/>
  <c r="AB4" i="30"/>
  <c r="AC4" i="30"/>
  <c r="AD4" i="30"/>
  <c r="AE4" i="30"/>
  <c r="AF4" i="30"/>
  <c r="AG4" i="30"/>
  <c r="AD13" i="30" l="1"/>
  <c r="AB13" i="30"/>
  <c r="AC23" i="30"/>
  <c r="AD23" i="30"/>
  <c r="AE23" i="30"/>
  <c r="AF13" i="30"/>
  <c r="AG13" i="30"/>
  <c r="AH23" i="30"/>
  <c r="AL23" i="30"/>
  <c r="AB24" i="30"/>
  <c r="AC24" i="30"/>
  <c r="AD14" i="30"/>
  <c r="AE14" i="30"/>
  <c r="AF14" i="30"/>
  <c r="AG24" i="30"/>
  <c r="AK24" i="30"/>
  <c r="AG14" i="30" l="1"/>
  <c r="AE13" i="30"/>
  <c r="AB23" i="30"/>
  <c r="AB14" i="30"/>
  <c r="AJ24" i="30"/>
  <c r="AF24" i="30"/>
  <c r="AK23" i="30"/>
  <c r="AG23" i="30"/>
  <c r="AC13" i="30"/>
  <c r="AM24" i="30"/>
  <c r="AI24" i="30"/>
  <c r="AE24" i="30"/>
  <c r="AJ23" i="30"/>
  <c r="AF23" i="30"/>
  <c r="AL24" i="30"/>
  <c r="AH24" i="30"/>
  <c r="AD24" i="30"/>
  <c r="AM23" i="30"/>
  <c r="AI23" i="30"/>
  <c r="AC14" i="30"/>
  <c r="B3" i="33"/>
  <c r="Z10" i="33"/>
  <c r="V10" i="33"/>
  <c r="R10" i="33"/>
  <c r="N10" i="33"/>
  <c r="J10" i="33"/>
  <c r="F10" i="33"/>
  <c r="B10" i="33"/>
  <c r="Y9" i="33"/>
  <c r="W9" i="33"/>
  <c r="U9" i="33"/>
  <c r="S9" i="33"/>
  <c r="Q9" i="33"/>
  <c r="M9" i="33"/>
  <c r="K9" i="33"/>
  <c r="I9" i="33"/>
  <c r="G9" i="33"/>
  <c r="E9" i="33"/>
  <c r="C9" i="33"/>
  <c r="X7" i="33"/>
  <c r="V7" i="33"/>
  <c r="T7" i="33"/>
  <c r="R7" i="33"/>
  <c r="P7" i="33"/>
  <c r="N7" i="33"/>
  <c r="L7" i="33"/>
  <c r="H7" i="33"/>
  <c r="F7" i="33"/>
  <c r="D7" i="33"/>
  <c r="B7" i="33"/>
  <c r="Y6" i="33"/>
  <c r="W6" i="33"/>
  <c r="S6" i="33"/>
  <c r="Q6" i="33"/>
  <c r="O6" i="33"/>
  <c r="M6" i="33"/>
  <c r="K6" i="33"/>
  <c r="I6" i="33"/>
  <c r="G6" i="33"/>
  <c r="C6" i="33"/>
  <c r="R3" i="33"/>
  <c r="N3" i="33"/>
  <c r="J3" i="33"/>
  <c r="Y10" i="33"/>
  <c r="X10" i="33"/>
  <c r="W10" i="33"/>
  <c r="U10" i="33"/>
  <c r="T10" i="33"/>
  <c r="S10" i="33"/>
  <c r="Q10" i="33"/>
  <c r="P10" i="33"/>
  <c r="O10" i="33"/>
  <c r="M10" i="33"/>
  <c r="L10" i="33"/>
  <c r="K10" i="33"/>
  <c r="I10" i="33"/>
  <c r="H10" i="33"/>
  <c r="G10" i="33"/>
  <c r="E10" i="33"/>
  <c r="D10" i="33"/>
  <c r="C10" i="33"/>
  <c r="Z9" i="33"/>
  <c r="X9" i="33"/>
  <c r="V9" i="33"/>
  <c r="T9" i="33"/>
  <c r="R9" i="33"/>
  <c r="P9" i="33"/>
  <c r="O9" i="33"/>
  <c r="N9" i="33"/>
  <c r="L9" i="33"/>
  <c r="J9" i="33"/>
  <c r="H9" i="33"/>
  <c r="F9" i="33"/>
  <c r="D9" i="33"/>
  <c r="B9" i="33"/>
  <c r="Z7" i="33"/>
  <c r="Y7" i="33"/>
  <c r="W7" i="33"/>
  <c r="U7" i="33"/>
  <c r="S7" i="33"/>
  <c r="Q7" i="33"/>
  <c r="O7" i="33"/>
  <c r="M7" i="33"/>
  <c r="K7" i="33"/>
  <c r="J7" i="33"/>
  <c r="I7" i="33"/>
  <c r="G7" i="33"/>
  <c r="E7" i="33"/>
  <c r="C7" i="33"/>
  <c r="Z6" i="33"/>
  <c r="X6" i="33"/>
  <c r="V6" i="33"/>
  <c r="U6" i="33"/>
  <c r="T6" i="33"/>
  <c r="R6" i="33"/>
  <c r="P6" i="33"/>
  <c r="N6" i="33"/>
  <c r="L6" i="33"/>
  <c r="J6" i="33"/>
  <c r="H6" i="33"/>
  <c r="F6" i="33"/>
  <c r="E6" i="33"/>
  <c r="D6" i="33"/>
  <c r="B6" i="33"/>
  <c r="Z4" i="33"/>
  <c r="X4" i="33"/>
  <c r="W4" i="33"/>
  <c r="Z3" i="33"/>
  <c r="Y3" i="33"/>
  <c r="X3" i="33"/>
  <c r="V3" i="33"/>
  <c r="U3" i="33"/>
  <c r="T3" i="33"/>
  <c r="S3" i="33"/>
  <c r="Q3" i="33"/>
  <c r="P3" i="33"/>
  <c r="O3" i="33"/>
  <c r="M3" i="33"/>
  <c r="L3" i="33"/>
  <c r="K3" i="33"/>
  <c r="I3" i="33"/>
  <c r="H3" i="33"/>
  <c r="G3" i="33"/>
  <c r="F3" i="33"/>
  <c r="E3" i="33"/>
  <c r="D3" i="33"/>
  <c r="C3" i="33"/>
  <c r="AI7" i="30" l="1"/>
  <c r="AI17" i="30" s="1"/>
  <c r="AI7" i="31" s="1"/>
  <c r="AI9" i="30"/>
  <c r="AI19" i="30" s="1"/>
  <c r="AI9" i="31" s="1"/>
  <c r="W3" i="33"/>
  <c r="Y4" i="33"/>
  <c r="AI10" i="30" l="1"/>
  <c r="AI20" i="30" s="1"/>
  <c r="AI10" i="31" s="1"/>
  <c r="AB3" i="33"/>
  <c r="AC3" i="33"/>
  <c r="AD3" i="33"/>
  <c r="AE3" i="33"/>
  <c r="AF3" i="33"/>
  <c r="AG3" i="33"/>
  <c r="AH3" i="33"/>
  <c r="AI3" i="33"/>
  <c r="AJ3" i="33"/>
  <c r="AK3" i="33"/>
  <c r="AL3" i="33"/>
  <c r="AM3" i="33"/>
  <c r="AB4" i="33"/>
  <c r="AC4" i="33"/>
  <c r="AD4" i="33"/>
  <c r="AE4" i="33"/>
  <c r="AF4" i="33"/>
  <c r="AG4" i="33"/>
  <c r="AH4" i="33"/>
  <c r="AI4" i="33"/>
  <c r="AJ4" i="33"/>
  <c r="AK4" i="33"/>
  <c r="AL4" i="33"/>
  <c r="AM4" i="33"/>
  <c r="AB3" i="31" l="1"/>
  <c r="AC3" i="31"/>
  <c r="AD3" i="31"/>
  <c r="AE3" i="31"/>
  <c r="AF3" i="31"/>
  <c r="AG3" i="31"/>
  <c r="AB4" i="31"/>
  <c r="AC4" i="31"/>
  <c r="AD4" i="31"/>
  <c r="AE4" i="31"/>
  <c r="AF4" i="31"/>
  <c r="AG4" i="31"/>
  <c r="AM3" i="23" l="1"/>
  <c r="AN3" i="23"/>
  <c r="AO3" i="23"/>
  <c r="AM4" i="23"/>
  <c r="AN4" i="23"/>
  <c r="AO4" i="23"/>
  <c r="AG3" i="22"/>
  <c r="AH3" i="22"/>
  <c r="AI3" i="22"/>
  <c r="AG4" i="22"/>
  <c r="AH4" i="22"/>
  <c r="AI4" i="22"/>
  <c r="AK3" i="23" l="1"/>
  <c r="AL3" i="23"/>
  <c r="AK4" i="23"/>
  <c r="AL4" i="23"/>
  <c r="AE3" i="22"/>
  <c r="AF3" i="22"/>
  <c r="AE4" i="22"/>
  <c r="AF4" i="22"/>
  <c r="AE6" i="30" l="1"/>
  <c r="AE16" i="30" s="1"/>
  <c r="AC6" i="30"/>
  <c r="AC16" i="30" s="1"/>
  <c r="AG6" i="30"/>
  <c r="AG16" i="30" s="1"/>
  <c r="AD6" i="30"/>
  <c r="AD16" i="30" s="1"/>
  <c r="AB6" i="30"/>
  <c r="AB16" i="30" s="1"/>
  <c r="AF6" i="30"/>
  <c r="AF16" i="30" s="1"/>
  <c r="AI6" i="22"/>
  <c r="AH6" i="22"/>
  <c r="AG6" i="22"/>
  <c r="AF6" i="22"/>
  <c r="AE6" i="22"/>
  <c r="E4" i="29"/>
  <c r="F4" i="29"/>
  <c r="E5" i="29"/>
  <c r="F5" i="29"/>
  <c r="AE26" i="30" l="1"/>
  <c r="AE6" i="33"/>
  <c r="AK26" i="30"/>
  <c r="AK6" i="33"/>
  <c r="AM26" i="30"/>
  <c r="AM6" i="33"/>
  <c r="AI26" i="30"/>
  <c r="AI6" i="33"/>
  <c r="AJ26" i="30"/>
  <c r="AJ6" i="33"/>
  <c r="AB26" i="30"/>
  <c r="AB6" i="33"/>
  <c r="AH26" i="30"/>
  <c r="AH6" i="33"/>
  <c r="AF26" i="30"/>
  <c r="AF6" i="33"/>
  <c r="AD26" i="30"/>
  <c r="AD6" i="33"/>
  <c r="AG26" i="30"/>
  <c r="AG6" i="33"/>
  <c r="AC26" i="30"/>
  <c r="AC6" i="33"/>
  <c r="AL26" i="30"/>
  <c r="AL6" i="33"/>
  <c r="AH16" i="22"/>
  <c r="AG17" i="22"/>
  <c r="AB3" i="22"/>
  <c r="AB16" i="22" s="1"/>
  <c r="AC3" i="22"/>
  <c r="AC16" i="22" s="1"/>
  <c r="AD3" i="22"/>
  <c r="AE16" i="22"/>
  <c r="AF16" i="22"/>
  <c r="AG16" i="22"/>
  <c r="AI16" i="22"/>
  <c r="AB4" i="22"/>
  <c r="AB17" i="22" s="1"/>
  <c r="AC4" i="22"/>
  <c r="AC17" i="22" s="1"/>
  <c r="AD4" i="22"/>
  <c r="AE17" i="22"/>
  <c r="AF17" i="22"/>
  <c r="AH17" i="22"/>
  <c r="AI17" i="22"/>
  <c r="B3" i="31" l="1"/>
  <c r="V10" i="31"/>
  <c r="T9" i="31"/>
  <c r="R7" i="31"/>
  <c r="P6" i="31"/>
  <c r="Z10" i="31"/>
  <c r="Y10" i="31"/>
  <c r="X10" i="31"/>
  <c r="W10" i="31"/>
  <c r="U10" i="31"/>
  <c r="T10" i="31"/>
  <c r="S10" i="31"/>
  <c r="R10" i="31"/>
  <c r="Q10" i="31"/>
  <c r="P10" i="31"/>
  <c r="O10" i="31"/>
  <c r="N10" i="31"/>
  <c r="M10" i="31"/>
  <c r="L10" i="31"/>
  <c r="K10" i="31"/>
  <c r="J10" i="31"/>
  <c r="I10" i="31"/>
  <c r="H10" i="31"/>
  <c r="G10" i="31"/>
  <c r="F10" i="31"/>
  <c r="E10" i="31"/>
  <c r="D10" i="31"/>
  <c r="C10" i="31"/>
  <c r="B10" i="31"/>
  <c r="Z9" i="31"/>
  <c r="Y9" i="31"/>
  <c r="X9" i="31"/>
  <c r="W9" i="31"/>
  <c r="V9" i="31"/>
  <c r="U9" i="31"/>
  <c r="S9" i="31"/>
  <c r="R9" i="31"/>
  <c r="Q9" i="31"/>
  <c r="P9" i="31"/>
  <c r="O9" i="31"/>
  <c r="N9" i="31"/>
  <c r="M9" i="31"/>
  <c r="L9" i="31"/>
  <c r="K9" i="31"/>
  <c r="J9" i="31"/>
  <c r="I9" i="31"/>
  <c r="H9" i="31"/>
  <c r="G9" i="31"/>
  <c r="F9" i="31"/>
  <c r="E9" i="31"/>
  <c r="D9" i="31"/>
  <c r="C9" i="31"/>
  <c r="B9" i="31"/>
  <c r="Z7" i="31"/>
  <c r="Y7" i="31"/>
  <c r="X7" i="31"/>
  <c r="W7" i="31"/>
  <c r="V7" i="31"/>
  <c r="U7" i="31"/>
  <c r="T7" i="31"/>
  <c r="S7" i="31"/>
  <c r="Q7" i="31"/>
  <c r="P7" i="31"/>
  <c r="O7" i="31"/>
  <c r="N7" i="31"/>
  <c r="M7" i="31"/>
  <c r="L7" i="31"/>
  <c r="K7" i="31"/>
  <c r="J7" i="31"/>
  <c r="I7" i="31"/>
  <c r="H7" i="31"/>
  <c r="G7" i="31"/>
  <c r="F7" i="31"/>
  <c r="E7" i="31"/>
  <c r="D7" i="31"/>
  <c r="C7" i="31"/>
  <c r="B7" i="31"/>
  <c r="Z6" i="31"/>
  <c r="Y6" i="31"/>
  <c r="X6" i="31"/>
  <c r="W6" i="31"/>
  <c r="V6" i="31"/>
  <c r="U6" i="31"/>
  <c r="T6" i="31"/>
  <c r="S6" i="31"/>
  <c r="R6" i="31"/>
  <c r="Q6" i="31"/>
  <c r="O6" i="31"/>
  <c r="N6" i="31"/>
  <c r="M6" i="31"/>
  <c r="L6" i="31"/>
  <c r="K6" i="31"/>
  <c r="J6" i="31"/>
  <c r="I6" i="31"/>
  <c r="H6" i="31"/>
  <c r="G6" i="31"/>
  <c r="F6" i="31"/>
  <c r="E6" i="31"/>
  <c r="D6" i="31"/>
  <c r="C6" i="31"/>
  <c r="B6" i="31"/>
  <c r="Z4" i="31"/>
  <c r="Y4" i="31"/>
  <c r="W4" i="31"/>
  <c r="Z3" i="31"/>
  <c r="Y3" i="31"/>
  <c r="X3" i="31"/>
  <c r="W3" i="31"/>
  <c r="V3" i="31"/>
  <c r="U3" i="31"/>
  <c r="T3" i="31"/>
  <c r="S3" i="31"/>
  <c r="R3" i="31"/>
  <c r="Q3" i="31"/>
  <c r="P3" i="31"/>
  <c r="O3" i="31"/>
  <c r="N3" i="31"/>
  <c r="M3" i="31"/>
  <c r="L3" i="31"/>
  <c r="K3" i="31"/>
  <c r="J3" i="31"/>
  <c r="I3" i="31"/>
  <c r="H3" i="31"/>
  <c r="G3" i="31"/>
  <c r="F3" i="31"/>
  <c r="E3" i="31"/>
  <c r="D3" i="31"/>
  <c r="C3" i="31"/>
  <c r="X4" i="31" l="1"/>
  <c r="AA4" i="30" l="1"/>
  <c r="AA3" i="30"/>
  <c r="AA3" i="33" s="1"/>
  <c r="B23" i="30"/>
  <c r="B13" i="30"/>
  <c r="V6" i="30"/>
  <c r="V16" i="30" s="1"/>
  <c r="V26" i="30" s="1"/>
  <c r="U6" i="30"/>
  <c r="U16" i="30" s="1"/>
  <c r="U26" i="30" s="1"/>
  <c r="T6" i="30"/>
  <c r="T16" i="30" s="1"/>
  <c r="T26" i="30" s="1"/>
  <c r="S6" i="30"/>
  <c r="S16" i="30" s="1"/>
  <c r="S26" i="30" s="1"/>
  <c r="R6" i="30"/>
  <c r="R16" i="30" s="1"/>
  <c r="R26" i="30" s="1"/>
  <c r="Q6" i="30"/>
  <c r="Q16" i="30" s="1"/>
  <c r="Q26" i="30" s="1"/>
  <c r="P6" i="30"/>
  <c r="P16" i="30" s="1"/>
  <c r="P26" i="30" s="1"/>
  <c r="O6" i="30"/>
  <c r="O16" i="30" s="1"/>
  <c r="O26" i="30" s="1"/>
  <c r="N6" i="30"/>
  <c r="N16" i="30" s="1"/>
  <c r="N26" i="30" s="1"/>
  <c r="M6" i="30"/>
  <c r="M16" i="30" s="1"/>
  <c r="M26" i="30" s="1"/>
  <c r="L6" i="30"/>
  <c r="L16" i="30" s="1"/>
  <c r="L26" i="30" s="1"/>
  <c r="K6" i="30"/>
  <c r="K16" i="30" s="1"/>
  <c r="K26" i="30" s="1"/>
  <c r="J6" i="30"/>
  <c r="J16" i="30" s="1"/>
  <c r="J26" i="30" s="1"/>
  <c r="I6" i="30"/>
  <c r="I16" i="30" s="1"/>
  <c r="I26" i="30" s="1"/>
  <c r="H6" i="30"/>
  <c r="H16" i="30" s="1"/>
  <c r="H26" i="30" s="1"/>
  <c r="G6" i="30"/>
  <c r="G16" i="30" s="1"/>
  <c r="G26" i="30" s="1"/>
  <c r="F6" i="30"/>
  <c r="F16" i="30" s="1"/>
  <c r="F26" i="30" s="1"/>
  <c r="E6" i="30"/>
  <c r="E16" i="30" s="1"/>
  <c r="E26" i="30" s="1"/>
  <c r="D6" i="30"/>
  <c r="D16" i="30" s="1"/>
  <c r="D26" i="30" s="1"/>
  <c r="C6" i="30"/>
  <c r="C16" i="30" s="1"/>
  <c r="C26" i="30" s="1"/>
  <c r="B6" i="30"/>
  <c r="B16" i="30" s="1"/>
  <c r="B26" i="30" s="1"/>
  <c r="Z4" i="30"/>
  <c r="Z24" i="30" s="1"/>
  <c r="Y4" i="30"/>
  <c r="Y24" i="30" s="1"/>
  <c r="X4" i="30"/>
  <c r="X14" i="30" s="1"/>
  <c r="W4" i="30"/>
  <c r="Z3" i="30"/>
  <c r="Z13" i="30" s="1"/>
  <c r="Y3" i="30"/>
  <c r="Y23" i="30" s="1"/>
  <c r="X3" i="30"/>
  <c r="X23" i="30" s="1"/>
  <c r="W3" i="30"/>
  <c r="W23" i="30" s="1"/>
  <c r="V3" i="30"/>
  <c r="V13" i="30" s="1"/>
  <c r="V23" i="30" s="1"/>
  <c r="U3" i="30"/>
  <c r="U13" i="30" s="1"/>
  <c r="U23" i="30" s="1"/>
  <c r="T3" i="30"/>
  <c r="T13" i="30" s="1"/>
  <c r="T23" i="30" s="1"/>
  <c r="S3" i="30"/>
  <c r="S13" i="30" s="1"/>
  <c r="S23" i="30" s="1"/>
  <c r="R3" i="30"/>
  <c r="R13" i="30" s="1"/>
  <c r="R23" i="30" s="1"/>
  <c r="Q3" i="30"/>
  <c r="Q13" i="30" s="1"/>
  <c r="Q23" i="30" s="1"/>
  <c r="P3" i="30"/>
  <c r="P13" i="30" s="1"/>
  <c r="P23" i="30" s="1"/>
  <c r="O3" i="30"/>
  <c r="O13" i="30" s="1"/>
  <c r="O23" i="30" s="1"/>
  <c r="N3" i="30"/>
  <c r="N13" i="30" s="1"/>
  <c r="N23" i="30" s="1"/>
  <c r="M3" i="30"/>
  <c r="M13" i="30" s="1"/>
  <c r="M23" i="30" s="1"/>
  <c r="L3" i="30"/>
  <c r="L13" i="30" s="1"/>
  <c r="L23" i="30" s="1"/>
  <c r="K3" i="30"/>
  <c r="K13" i="30" s="1"/>
  <c r="K23" i="30" s="1"/>
  <c r="J3" i="30"/>
  <c r="J13" i="30" s="1"/>
  <c r="J23" i="30" s="1"/>
  <c r="I3" i="30"/>
  <c r="I13" i="30" s="1"/>
  <c r="I23" i="30" s="1"/>
  <c r="H3" i="30"/>
  <c r="H13" i="30" s="1"/>
  <c r="H23" i="30" s="1"/>
  <c r="G3" i="30"/>
  <c r="G13" i="30" s="1"/>
  <c r="G23" i="30" s="1"/>
  <c r="F3" i="30"/>
  <c r="F13" i="30" s="1"/>
  <c r="F23" i="30" s="1"/>
  <c r="E3" i="30"/>
  <c r="E13" i="30" s="1"/>
  <c r="E23" i="30" s="1"/>
  <c r="D3" i="30"/>
  <c r="D13" i="30" s="1"/>
  <c r="D23" i="30" s="1"/>
  <c r="C3" i="30"/>
  <c r="C13" i="30" s="1"/>
  <c r="C23" i="30" s="1"/>
  <c r="AA4" i="31" l="1"/>
  <c r="AA4" i="33"/>
  <c r="AA23" i="30"/>
  <c r="AA3" i="31"/>
  <c r="Z23" i="30"/>
  <c r="X13" i="30"/>
  <c r="Y14" i="30"/>
  <c r="Y13" i="30"/>
  <c r="W24" i="30"/>
  <c r="W14" i="30"/>
  <c r="AA24" i="30"/>
  <c r="AA14" i="30"/>
  <c r="Z14" i="30"/>
  <c r="X24" i="30"/>
  <c r="W13" i="30"/>
  <c r="AA13" i="30"/>
  <c r="AH3" i="23" l="1"/>
  <c r="AI3" i="23"/>
  <c r="AJ3" i="23"/>
  <c r="AH4" i="23"/>
  <c r="AI4" i="23"/>
  <c r="AJ4" i="23"/>
  <c r="AB31" i="22"/>
  <c r="AC31" i="22"/>
  <c r="AD31" i="22"/>
  <c r="AE31" i="22"/>
  <c r="AF31" i="22"/>
  <c r="AG31" i="22"/>
  <c r="AH31" i="22"/>
  <c r="AI31" i="22"/>
  <c r="AB32" i="22"/>
  <c r="AC32" i="22"/>
  <c r="AD32" i="22"/>
  <c r="AE32" i="22"/>
  <c r="AF32" i="22"/>
  <c r="AG32" i="22"/>
  <c r="AH32" i="22"/>
  <c r="AI32" i="22"/>
  <c r="AE27" i="22"/>
  <c r="AF27" i="22"/>
  <c r="AG27" i="22"/>
  <c r="AH27" i="22"/>
  <c r="AI27" i="22"/>
  <c r="AC27" i="22"/>
  <c r="AD16" i="22"/>
  <c r="AD17" i="22"/>
  <c r="E7" i="29" l="1"/>
  <c r="AB6" i="22"/>
  <c r="AB19" i="22" s="1"/>
  <c r="AB34" i="22" s="1"/>
  <c r="AH6" i="23" s="1"/>
  <c r="AE19" i="22"/>
  <c r="AE34" i="22" s="1"/>
  <c r="AK6" i="23" s="1"/>
  <c r="AG19" i="22"/>
  <c r="AG34" i="22" s="1"/>
  <c r="AM6" i="23" s="1"/>
  <c r="AP9" i="30" l="1"/>
  <c r="AP19" i="30" s="1"/>
  <c r="AC9" i="30"/>
  <c r="AC19" i="30" s="1"/>
  <c r="AC7" i="30"/>
  <c r="AC17" i="30" s="1"/>
  <c r="AG7" i="22"/>
  <c r="AG20" i="22" s="1"/>
  <c r="AG35" i="22" s="1"/>
  <c r="AM7" i="23" s="1"/>
  <c r="AG9" i="22"/>
  <c r="AG22" i="22" s="1"/>
  <c r="AG37" i="22" s="1"/>
  <c r="AM9" i="23" s="1"/>
  <c r="AE7" i="22"/>
  <c r="AE20" i="22" s="1"/>
  <c r="AE35" i="22" s="1"/>
  <c r="AK7" i="23" s="1"/>
  <c r="AE9" i="22"/>
  <c r="AE22" i="22" s="1"/>
  <c r="AE37" i="22" s="1"/>
  <c r="AK9" i="23" s="1"/>
  <c r="AB6" i="31"/>
  <c r="F7" i="29"/>
  <c r="AI19" i="22"/>
  <c r="AI34" i="22" s="1"/>
  <c r="AO6" i="23" s="1"/>
  <c r="AB7" i="22"/>
  <c r="AB20" i="22" s="1"/>
  <c r="AB35" i="22" s="1"/>
  <c r="AH7" i="23" s="1"/>
  <c r="AC6" i="22"/>
  <c r="AC19" i="22" s="1"/>
  <c r="AC34" i="22" s="1"/>
  <c r="AI6" i="23" s="1"/>
  <c r="AH19" i="22"/>
  <c r="AH34" i="22" s="1"/>
  <c r="AN6" i="23" s="1"/>
  <c r="AF19" i="22"/>
  <c r="AF34" i="22" s="1"/>
  <c r="AL6" i="23" s="1"/>
  <c r="AD6" i="31"/>
  <c r="AD6" i="22"/>
  <c r="AD19" i="22" s="1"/>
  <c r="AD34" i="22" s="1"/>
  <c r="AJ6" i="23" s="1"/>
  <c r="AB9" i="22"/>
  <c r="AB22" i="22" s="1"/>
  <c r="AB37" i="22" s="1"/>
  <c r="AH9" i="23" s="1"/>
  <c r="AC6" i="31"/>
  <c r="AA6" i="30"/>
  <c r="BH7" i="30"/>
  <c r="BH17" i="30" s="1"/>
  <c r="BH27" i="30" s="1"/>
  <c r="X6" i="30"/>
  <c r="X16" i="30" s="1"/>
  <c r="X26" i="30" s="1"/>
  <c r="Y6" i="30"/>
  <c r="Y16" i="30" s="1"/>
  <c r="Y26" i="30" s="1"/>
  <c r="Z6" i="30"/>
  <c r="Z16" i="30" s="1"/>
  <c r="Z26" i="30" s="1"/>
  <c r="W6" i="30"/>
  <c r="W16" i="30" s="1"/>
  <c r="W26" i="30" s="1"/>
  <c r="BC7" i="30" l="1"/>
  <c r="BC17" i="30" s="1"/>
  <c r="BB9" i="30"/>
  <c r="BB19" i="30" s="1"/>
  <c r="AZ7" i="30"/>
  <c r="AZ17" i="30" s="1"/>
  <c r="BB7" i="30"/>
  <c r="BB17" i="30" s="1"/>
  <c r="AZ9" i="30"/>
  <c r="AZ19" i="30" s="1"/>
  <c r="AX9" i="30"/>
  <c r="AX19" i="30" s="1"/>
  <c r="AX9" i="31" s="1"/>
  <c r="AX7" i="30"/>
  <c r="AX17" i="30" s="1"/>
  <c r="AX7" i="31" s="1"/>
  <c r="E10" i="29"/>
  <c r="AV9" i="30"/>
  <c r="AV19" i="30" s="1"/>
  <c r="AV9" i="31" s="1"/>
  <c r="AV7" i="30"/>
  <c r="AV17" i="30" s="1"/>
  <c r="AV7" i="31" s="1"/>
  <c r="AP7" i="30"/>
  <c r="AP17" i="30" s="1"/>
  <c r="AT9" i="30"/>
  <c r="AT19" i="30" s="1"/>
  <c r="AT9" i="31" s="1"/>
  <c r="AU9" i="30"/>
  <c r="AU19" i="30" s="1"/>
  <c r="AU9" i="31" s="1"/>
  <c r="AR7" i="30"/>
  <c r="AR17" i="30" s="1"/>
  <c r="AR7" i="31" s="1"/>
  <c r="AQ9" i="30"/>
  <c r="AQ19" i="30" s="1"/>
  <c r="AS7" i="30"/>
  <c r="AS17" i="30" s="1"/>
  <c r="AS7" i="31" s="1"/>
  <c r="AW9" i="30"/>
  <c r="AW19" i="30" s="1"/>
  <c r="AW9" i="31" s="1"/>
  <c r="AS9" i="30"/>
  <c r="AS19" i="30" s="1"/>
  <c r="AS9" i="31" s="1"/>
  <c r="AR9" i="30"/>
  <c r="AR19" i="30" s="1"/>
  <c r="AR9" i="31" s="1"/>
  <c r="AQ7" i="30"/>
  <c r="AQ17" i="30" s="1"/>
  <c r="AU7" i="30"/>
  <c r="AU17" i="30" s="1"/>
  <c r="AU7" i="31" s="1"/>
  <c r="AO9" i="30"/>
  <c r="AO19" i="30" s="1"/>
  <c r="AO7" i="30"/>
  <c r="AO17" i="30" s="1"/>
  <c r="AW7" i="30"/>
  <c r="AW17" i="30" s="1"/>
  <c r="AW7" i="31" s="1"/>
  <c r="AT7" i="30"/>
  <c r="AT17" i="30" s="1"/>
  <c r="AT7" i="31" s="1"/>
  <c r="AP9" i="33"/>
  <c r="AP9" i="31"/>
  <c r="AP29" i="30"/>
  <c r="AK9" i="30"/>
  <c r="AK19" i="30" s="1"/>
  <c r="AK9" i="31" s="1"/>
  <c r="AK7" i="30"/>
  <c r="AK17" i="30" s="1"/>
  <c r="AK7" i="31" s="1"/>
  <c r="AJ9" i="30"/>
  <c r="AJ19" i="30" s="1"/>
  <c r="AJ9" i="31" s="1"/>
  <c r="AL9" i="30"/>
  <c r="AL19" i="30" s="1"/>
  <c r="AL9" i="31" s="1"/>
  <c r="AM9" i="30"/>
  <c r="AM19" i="30" s="1"/>
  <c r="AM9" i="31" s="1"/>
  <c r="AM7" i="30"/>
  <c r="AM17" i="30" s="1"/>
  <c r="AM7" i="31" s="1"/>
  <c r="AL7" i="30"/>
  <c r="AL17" i="30" s="1"/>
  <c r="AL7" i="31" s="1"/>
  <c r="AJ7" i="30"/>
  <c r="AJ17" i="30" s="1"/>
  <c r="AJ7" i="31" s="1"/>
  <c r="AH9" i="30"/>
  <c r="AH19" i="30" s="1"/>
  <c r="AH9" i="31" s="1"/>
  <c r="AH7" i="30"/>
  <c r="AH17" i="30" s="1"/>
  <c r="AH7" i="31" s="1"/>
  <c r="AC10" i="30"/>
  <c r="AC20" i="30" s="1"/>
  <c r="AB7" i="30"/>
  <c r="AB17" i="30" s="1"/>
  <c r="AD9" i="30"/>
  <c r="AD19" i="30" s="1"/>
  <c r="AG7" i="30"/>
  <c r="AG17" i="30" s="1"/>
  <c r="AC29" i="30"/>
  <c r="AC9" i="33"/>
  <c r="AB9" i="30"/>
  <c r="AB19" i="30" s="1"/>
  <c r="AE7" i="30"/>
  <c r="AE17" i="30" s="1"/>
  <c r="AE9" i="30"/>
  <c r="AE19" i="30" s="1"/>
  <c r="AC27" i="30"/>
  <c r="AC7" i="33"/>
  <c r="AG9" i="30"/>
  <c r="AG19" i="30" s="1"/>
  <c r="AF7" i="30"/>
  <c r="AF17" i="30" s="1"/>
  <c r="AF9" i="30"/>
  <c r="AF19" i="30" s="1"/>
  <c r="AD7" i="30"/>
  <c r="AD17" i="30" s="1"/>
  <c r="AA16" i="30"/>
  <c r="AH9" i="22"/>
  <c r="AH22" i="22" s="1"/>
  <c r="AH37" i="22" s="1"/>
  <c r="AN9" i="23" s="1"/>
  <c r="AI9" i="22"/>
  <c r="AI22" i="22" s="1"/>
  <c r="AI37" i="22" s="1"/>
  <c r="AO9" i="23" s="1"/>
  <c r="AI7" i="22"/>
  <c r="AI20" i="22" s="1"/>
  <c r="AI35" i="22" s="1"/>
  <c r="AO7" i="23" s="1"/>
  <c r="AG10" i="22"/>
  <c r="AG23" i="22" s="1"/>
  <c r="AG38" i="22" s="1"/>
  <c r="AM10" i="23" s="1"/>
  <c r="AH7" i="22"/>
  <c r="AH20" i="22" s="1"/>
  <c r="AH35" i="22" s="1"/>
  <c r="AN7" i="23" s="1"/>
  <c r="AF7" i="22"/>
  <c r="AF20" i="22" s="1"/>
  <c r="AF35" i="22" s="1"/>
  <c r="AL7" i="23" s="1"/>
  <c r="AF9" i="22"/>
  <c r="AF22" i="22" s="1"/>
  <c r="AF37" i="22" s="1"/>
  <c r="AL9" i="23" s="1"/>
  <c r="AE10" i="22"/>
  <c r="AE23" i="22" s="1"/>
  <c r="AE38" i="22" s="1"/>
  <c r="AK10" i="23" s="1"/>
  <c r="AG6" i="31"/>
  <c r="AF6" i="31"/>
  <c r="AE6" i="31"/>
  <c r="AC9" i="22"/>
  <c r="AC22" i="22" s="1"/>
  <c r="AC37" i="22" s="1"/>
  <c r="AI9" i="23" s="1"/>
  <c r="AD9" i="22"/>
  <c r="AD22" i="22" s="1"/>
  <c r="AD37" i="22" s="1"/>
  <c r="AJ9" i="23" s="1"/>
  <c r="AC7" i="22"/>
  <c r="AC20" i="22" s="1"/>
  <c r="AC35" i="22" s="1"/>
  <c r="AI7" i="23" s="1"/>
  <c r="AD7" i="22"/>
  <c r="AD20" i="22" s="1"/>
  <c r="AD35" i="22" s="1"/>
  <c r="AJ7" i="23" s="1"/>
  <c r="AB10" i="22"/>
  <c r="AB23" i="22" s="1"/>
  <c r="AB38" i="22" s="1"/>
  <c r="AH10" i="23" s="1"/>
  <c r="AA7" i="30"/>
  <c r="AA9" i="30"/>
  <c r="BH10" i="30"/>
  <c r="BH20" i="30" s="1"/>
  <c r="BH30" i="30" s="1"/>
  <c r="C7" i="29"/>
  <c r="Z6" i="22"/>
  <c r="Z19" i="22" s="1"/>
  <c r="Z34" i="22" s="1"/>
  <c r="AF6" i="23" s="1"/>
  <c r="Y6" i="22"/>
  <c r="Y19" i="22" s="1"/>
  <c r="Y34" i="22" s="1"/>
  <c r="AE6" i="23" s="1"/>
  <c r="X6" i="22"/>
  <c r="X19" i="22" s="1"/>
  <c r="X34" i="22" s="1"/>
  <c r="AD6" i="23" s="1"/>
  <c r="AA6" i="22"/>
  <c r="AA19" i="22" s="1"/>
  <c r="AA34" i="22" s="1"/>
  <c r="AG6" i="23" s="1"/>
  <c r="AD3" i="23"/>
  <c r="AE3" i="23"/>
  <c r="AF3" i="23"/>
  <c r="AG3" i="23"/>
  <c r="AD4" i="23"/>
  <c r="AE4" i="23"/>
  <c r="AF4" i="23"/>
  <c r="AG4" i="23"/>
  <c r="AC4" i="23"/>
  <c r="AC3" i="23"/>
  <c r="C4" i="29"/>
  <c r="D4" i="29"/>
  <c r="C5" i="29"/>
  <c r="D5" i="29"/>
  <c r="B5" i="29"/>
  <c r="B4" i="29"/>
  <c r="AD27" i="22"/>
  <c r="X27" i="22"/>
  <c r="Y27" i="22"/>
  <c r="Z27" i="22"/>
  <c r="AA27" i="22"/>
  <c r="AB27" i="22"/>
  <c r="X3" i="22"/>
  <c r="X16" i="22" s="1"/>
  <c r="Y3" i="22"/>
  <c r="Z3" i="22"/>
  <c r="AA3" i="22"/>
  <c r="AA31" i="22" s="1"/>
  <c r="X4" i="22"/>
  <c r="X17" i="22" s="1"/>
  <c r="Y4" i="22"/>
  <c r="Y32" i="22" s="1"/>
  <c r="Z4" i="22"/>
  <c r="AA4" i="22"/>
  <c r="AA32" i="22" s="1"/>
  <c r="W4" i="22"/>
  <c r="W32" i="22" s="1"/>
  <c r="W3" i="22"/>
  <c r="W6" i="22"/>
  <c r="W19" i="22" s="1"/>
  <c r="W34" i="22" s="1"/>
  <c r="AC6" i="23" s="1"/>
  <c r="B7" i="29"/>
  <c r="U3" i="22"/>
  <c r="U16" i="22" s="1"/>
  <c r="U31" i="22" s="1"/>
  <c r="AA3" i="23" s="1"/>
  <c r="V3" i="22"/>
  <c r="V16" i="22" s="1"/>
  <c r="V31" i="22" s="1"/>
  <c r="AB3" i="23" s="1"/>
  <c r="U6" i="22"/>
  <c r="U19" i="22" s="1"/>
  <c r="U34" i="22" s="1"/>
  <c r="AA6" i="23" s="1"/>
  <c r="V6" i="22"/>
  <c r="V19" i="22" s="1"/>
  <c r="V34" i="22" s="1"/>
  <c r="AB6" i="23" s="1"/>
  <c r="S3" i="22"/>
  <c r="S16" i="22" s="1"/>
  <c r="S31" i="22" s="1"/>
  <c r="Y3" i="23" s="1"/>
  <c r="T3" i="22"/>
  <c r="T16" i="22" s="1"/>
  <c r="T31" i="22" s="1"/>
  <c r="Z3" i="23" s="1"/>
  <c r="S6" i="22"/>
  <c r="S19" i="22" s="1"/>
  <c r="S34" i="22" s="1"/>
  <c r="Y6" i="23" s="1"/>
  <c r="T6" i="22"/>
  <c r="T19" i="22" s="1"/>
  <c r="T34" i="22" s="1"/>
  <c r="Z6" i="23" s="1"/>
  <c r="Q3" i="22"/>
  <c r="Q16" i="22" s="1"/>
  <c r="Q31" i="22" s="1"/>
  <c r="W3" i="23" s="1"/>
  <c r="R3" i="22"/>
  <c r="R16" i="22" s="1"/>
  <c r="R31" i="22" s="1"/>
  <c r="X3" i="23" s="1"/>
  <c r="Q6" i="22"/>
  <c r="Q19" i="22" s="1"/>
  <c r="Q34" i="22" s="1"/>
  <c r="W6" i="23" s="1"/>
  <c r="R6" i="22"/>
  <c r="R19" i="22" s="1"/>
  <c r="R34" i="22" s="1"/>
  <c r="X6" i="23" s="1"/>
  <c r="Q27" i="22"/>
  <c r="R27" i="22"/>
  <c r="S27" i="22"/>
  <c r="T27" i="22"/>
  <c r="U27" i="22"/>
  <c r="V27" i="22"/>
  <c r="W27" i="22"/>
  <c r="O6" i="22"/>
  <c r="O19" i="22" s="1"/>
  <c r="O34" i="22" s="1"/>
  <c r="U6" i="23" s="1"/>
  <c r="P6" i="22"/>
  <c r="P19" i="22" s="1"/>
  <c r="P34" i="22" s="1"/>
  <c r="V6" i="23" s="1"/>
  <c r="O3" i="22"/>
  <c r="O16" i="22" s="1"/>
  <c r="O31" i="22" s="1"/>
  <c r="U3" i="23" s="1"/>
  <c r="P3" i="22"/>
  <c r="P16" i="22" s="1"/>
  <c r="P31" i="22" s="1"/>
  <c r="V3" i="23" s="1"/>
  <c r="M6" i="22"/>
  <c r="M19" i="22" s="1"/>
  <c r="M34" i="22" s="1"/>
  <c r="S6" i="23" s="1"/>
  <c r="N6" i="22"/>
  <c r="N19" i="22" s="1"/>
  <c r="N34" i="22" s="1"/>
  <c r="T6" i="23" s="1"/>
  <c r="M3" i="22"/>
  <c r="M16" i="22" s="1"/>
  <c r="M31" i="22" s="1"/>
  <c r="S3" i="23" s="1"/>
  <c r="N3" i="22"/>
  <c r="N16" i="22" s="1"/>
  <c r="N31" i="22" s="1"/>
  <c r="T3" i="23" s="1"/>
  <c r="L6" i="22"/>
  <c r="L19" i="22" s="1"/>
  <c r="L34" i="22" s="1"/>
  <c r="R6" i="23" s="1"/>
  <c r="L3" i="22"/>
  <c r="L16" i="22" s="1"/>
  <c r="L31" i="22" s="1"/>
  <c r="R3" i="23" s="1"/>
  <c r="D5" i="25"/>
  <c r="D6" i="25"/>
  <c r="B5" i="25"/>
  <c r="B6" i="25" s="1"/>
  <c r="B5" i="24"/>
  <c r="B6" i="24" s="1"/>
  <c r="B9" i="24" s="1"/>
  <c r="B9" i="25" s="1"/>
  <c r="D6" i="24"/>
  <c r="D9" i="24" s="1"/>
  <c r="D9" i="25" s="1"/>
  <c r="C5" i="24"/>
  <c r="C5" i="25" s="1"/>
  <c r="C6" i="25" s="1"/>
  <c r="D8" i="24"/>
  <c r="D8" i="25" s="1"/>
  <c r="B8" i="24"/>
  <c r="B8" i="25" s="1"/>
  <c r="C5" i="20"/>
  <c r="C13" i="20" s="1"/>
  <c r="D5" i="20"/>
  <c r="D13" i="20" s="1"/>
  <c r="E5" i="20"/>
  <c r="E13" i="20" s="1"/>
  <c r="F5" i="20"/>
  <c r="F13" i="20" s="1"/>
  <c r="F3" i="20"/>
  <c r="C3" i="20"/>
  <c r="D3" i="20"/>
  <c r="E3" i="20"/>
  <c r="C6" i="22"/>
  <c r="C19" i="22" s="1"/>
  <c r="C34" i="22" s="1"/>
  <c r="I6" i="23" s="1"/>
  <c r="D6" i="22"/>
  <c r="D19" i="22" s="1"/>
  <c r="D34" i="22" s="1"/>
  <c r="J6" i="23" s="1"/>
  <c r="E6" i="22"/>
  <c r="E19" i="22" s="1"/>
  <c r="E34" i="22" s="1"/>
  <c r="K6" i="23" s="1"/>
  <c r="F6" i="22"/>
  <c r="F19" i="22" s="1"/>
  <c r="F34" i="22" s="1"/>
  <c r="L6" i="23" s="1"/>
  <c r="G6" i="22"/>
  <c r="G19" i="22" s="1"/>
  <c r="G34" i="22" s="1"/>
  <c r="M6" i="23" s="1"/>
  <c r="H6" i="22"/>
  <c r="H19" i="22" s="1"/>
  <c r="H34" i="22" s="1"/>
  <c r="N6" i="23" s="1"/>
  <c r="I6" i="22"/>
  <c r="I19" i="22" s="1"/>
  <c r="I34" i="22" s="1"/>
  <c r="O6" i="23" s="1"/>
  <c r="J6" i="22"/>
  <c r="J19" i="22" s="1"/>
  <c r="J34" i="22" s="1"/>
  <c r="P6" i="23" s="1"/>
  <c r="K6" i="22"/>
  <c r="K19" i="22" s="1"/>
  <c r="K34" i="22" s="1"/>
  <c r="Q6" i="23" s="1"/>
  <c r="D3" i="22"/>
  <c r="D16" i="22" s="1"/>
  <c r="D31" i="22" s="1"/>
  <c r="J3" i="23" s="1"/>
  <c r="E3" i="22"/>
  <c r="E16" i="22" s="1"/>
  <c r="E31" i="22" s="1"/>
  <c r="K3" i="23" s="1"/>
  <c r="F3" i="22"/>
  <c r="F16" i="22" s="1"/>
  <c r="F31" i="22" s="1"/>
  <c r="L3" i="23" s="1"/>
  <c r="G3" i="22"/>
  <c r="G16" i="22" s="1"/>
  <c r="G31" i="22" s="1"/>
  <c r="M3" i="23" s="1"/>
  <c r="H3" i="22"/>
  <c r="H16" i="22" s="1"/>
  <c r="H31" i="22" s="1"/>
  <c r="N3" i="23" s="1"/>
  <c r="I3" i="22"/>
  <c r="I16" i="22" s="1"/>
  <c r="I31" i="22" s="1"/>
  <c r="O3" i="23" s="1"/>
  <c r="J3" i="22"/>
  <c r="J16" i="22" s="1"/>
  <c r="J31" i="22" s="1"/>
  <c r="P3" i="23" s="1"/>
  <c r="K3" i="22"/>
  <c r="K16" i="22" s="1"/>
  <c r="K31" i="22" s="1"/>
  <c r="Q3" i="23" s="1"/>
  <c r="B31" i="22"/>
  <c r="H3" i="23" s="1"/>
  <c r="C5" i="15"/>
  <c r="C13" i="15" s="1"/>
  <c r="D5" i="15"/>
  <c r="D13" i="15" s="1"/>
  <c r="E5" i="15"/>
  <c r="E13" i="15" s="1"/>
  <c r="F5" i="15"/>
  <c r="F13" i="15" s="1"/>
  <c r="C3" i="15"/>
  <c r="C11" i="15" s="1"/>
  <c r="D3" i="15"/>
  <c r="D11" i="15" s="1"/>
  <c r="E3" i="15"/>
  <c r="E11" i="15" s="1"/>
  <c r="F3" i="15"/>
  <c r="F11" i="15" s="1"/>
  <c r="F11" i="21"/>
  <c r="E5" i="21"/>
  <c r="E13" i="21" s="1"/>
  <c r="F5" i="21"/>
  <c r="F13" i="21" s="1"/>
  <c r="E3" i="21"/>
  <c r="E11" i="21" s="1"/>
  <c r="B5" i="20"/>
  <c r="B13" i="20" s="1"/>
  <c r="B3" i="20"/>
  <c r="D11" i="16"/>
  <c r="C5" i="16"/>
  <c r="C13" i="16" s="1"/>
  <c r="D5" i="16"/>
  <c r="D13" i="16" s="1"/>
  <c r="C3" i="16"/>
  <c r="C11" i="16" s="1"/>
  <c r="B5" i="15"/>
  <c r="B13" i="15" s="1"/>
  <c r="B3" i="15"/>
  <c r="B11" i="15" s="1"/>
  <c r="B5" i="16"/>
  <c r="B13" i="16" s="1"/>
  <c r="G10" i="23"/>
  <c r="F10" i="23"/>
  <c r="E10" i="23"/>
  <c r="D10" i="23"/>
  <c r="C10" i="23"/>
  <c r="B10" i="23"/>
  <c r="G9" i="23"/>
  <c r="F9" i="23"/>
  <c r="E9" i="23"/>
  <c r="D9" i="23"/>
  <c r="C9" i="23"/>
  <c r="B9" i="23"/>
  <c r="G7" i="23"/>
  <c r="F7" i="23"/>
  <c r="E7" i="23"/>
  <c r="D7" i="23"/>
  <c r="C7" i="23"/>
  <c r="B7" i="23"/>
  <c r="G6" i="23"/>
  <c r="F6" i="23"/>
  <c r="E6" i="23"/>
  <c r="D6" i="23"/>
  <c r="C6" i="23"/>
  <c r="B6" i="23"/>
  <c r="G3" i="23"/>
  <c r="F3" i="23"/>
  <c r="E3" i="23"/>
  <c r="D3" i="23"/>
  <c r="C3" i="23"/>
  <c r="B3" i="23"/>
  <c r="J27" i="22"/>
  <c r="K27" i="22"/>
  <c r="L27" i="22"/>
  <c r="M27" i="22"/>
  <c r="N27" i="22"/>
  <c r="O27" i="22"/>
  <c r="P27" i="22"/>
  <c r="I27" i="22"/>
  <c r="C3" i="22"/>
  <c r="C16" i="22" s="1"/>
  <c r="C31" i="22" s="1"/>
  <c r="I3" i="23" s="1"/>
  <c r="B6" i="22"/>
  <c r="B19" i="22" s="1"/>
  <c r="B34" i="22" s="1"/>
  <c r="H6" i="23" s="1"/>
  <c r="B16" i="22"/>
  <c r="H27" i="22"/>
  <c r="G27" i="22"/>
  <c r="F27" i="22"/>
  <c r="E27" i="22"/>
  <c r="D27" i="22"/>
  <c r="C27" i="22"/>
  <c r="B27" i="22"/>
  <c r="C3" i="21"/>
  <c r="C11" i="21" s="1"/>
  <c r="D3" i="21"/>
  <c r="D11" i="21" s="1"/>
  <c r="C5" i="21"/>
  <c r="C13" i="21" s="1"/>
  <c r="D5" i="21"/>
  <c r="D13" i="21" s="1"/>
  <c r="C6" i="21"/>
  <c r="C14" i="21" s="1"/>
  <c r="C8" i="21"/>
  <c r="C16" i="21" s="1"/>
  <c r="C9" i="21"/>
  <c r="C17" i="21" s="1"/>
  <c r="B3" i="16"/>
  <c r="B11" i="16" s="1"/>
  <c r="B5" i="21"/>
  <c r="B13" i="21" s="1"/>
  <c r="B3" i="21"/>
  <c r="B11" i="21" s="1"/>
  <c r="B8" i="16"/>
  <c r="B16" i="16" s="1"/>
  <c r="B6" i="16"/>
  <c r="B14" i="16" s="1"/>
  <c r="B8" i="21"/>
  <c r="B16" i="21" s="1"/>
  <c r="B9" i="21"/>
  <c r="B17" i="21" s="1"/>
  <c r="B6" i="21"/>
  <c r="B14" i="21" s="1"/>
  <c r="F8" i="21"/>
  <c r="F16" i="21" s="1"/>
  <c r="D8" i="16"/>
  <c r="D16" i="16" s="1"/>
  <c r="F6" i="21"/>
  <c r="F14" i="21" s="1"/>
  <c r="D6" i="16"/>
  <c r="D14" i="16" s="1"/>
  <c r="E8" i="21"/>
  <c r="E16" i="21" s="1"/>
  <c r="C8" i="16"/>
  <c r="C16" i="16" s="1"/>
  <c r="E6" i="21"/>
  <c r="E14" i="21" s="1"/>
  <c r="C6" i="16"/>
  <c r="C14" i="16" s="1"/>
  <c r="D6" i="21"/>
  <c r="D14" i="21" s="1"/>
  <c r="D8" i="21"/>
  <c r="D16" i="21" s="1"/>
  <c r="E9" i="21"/>
  <c r="E17" i="21" s="1"/>
  <c r="C9" i="16"/>
  <c r="C17" i="16" s="1"/>
  <c r="F9" i="21"/>
  <c r="F17" i="21" s="1"/>
  <c r="D9" i="16"/>
  <c r="D17" i="16" s="1"/>
  <c r="B9" i="16"/>
  <c r="B17" i="16" s="1"/>
  <c r="D9" i="21"/>
  <c r="D17" i="21" s="1"/>
  <c r="C6" i="24" l="1"/>
  <c r="C9" i="24" s="1"/>
  <c r="C9" i="25" s="1"/>
  <c r="C8" i="24"/>
  <c r="C8" i="25" s="1"/>
  <c r="BC10" i="30"/>
  <c r="BC20" i="30" s="1"/>
  <c r="AZ7" i="31"/>
  <c r="AZ7" i="33"/>
  <c r="AZ27" i="30"/>
  <c r="BH7" i="31"/>
  <c r="BH7" i="33"/>
  <c r="BB27" i="30"/>
  <c r="BB7" i="33"/>
  <c r="BB7" i="31"/>
  <c r="BB10" i="30"/>
  <c r="BB20" i="30" s="1"/>
  <c r="AZ9" i="31"/>
  <c r="AZ9" i="33"/>
  <c r="AZ29" i="30"/>
  <c r="BB29" i="30"/>
  <c r="BB9" i="31"/>
  <c r="BB9" i="33"/>
  <c r="AZ10" i="30"/>
  <c r="AZ20" i="30" s="1"/>
  <c r="BC27" i="30"/>
  <c r="BC7" i="31"/>
  <c r="BC7" i="33"/>
  <c r="AX9" i="33"/>
  <c r="AX29" i="30"/>
  <c r="AX10" i="30"/>
  <c r="AX20" i="30" s="1"/>
  <c r="AX10" i="31" s="1"/>
  <c r="AX7" i="33"/>
  <c r="AX27" i="30"/>
  <c r="H7" i="22"/>
  <c r="H20" i="22" s="1"/>
  <c r="H35" i="22" s="1"/>
  <c r="N7" i="23" s="1"/>
  <c r="F10" i="29"/>
  <c r="E11" i="29"/>
  <c r="F8" i="29"/>
  <c r="E8" i="29"/>
  <c r="AT10" i="30"/>
  <c r="AT20" i="30" s="1"/>
  <c r="AT10" i="31" s="1"/>
  <c r="AV7" i="33"/>
  <c r="AV27" i="30"/>
  <c r="AR10" i="30"/>
  <c r="AR20" i="30" s="1"/>
  <c r="AR10" i="31" s="1"/>
  <c r="AU10" i="30"/>
  <c r="AU20" i="30" s="1"/>
  <c r="AU10" i="31" s="1"/>
  <c r="AW27" i="30"/>
  <c r="AW7" i="33"/>
  <c r="AR9" i="33"/>
  <c r="AR29" i="30"/>
  <c r="AV9" i="33"/>
  <c r="AV29" i="30"/>
  <c r="AQ10" i="30"/>
  <c r="AQ20" i="30" s="1"/>
  <c r="AT7" i="33"/>
  <c r="AT27" i="30"/>
  <c r="AO9" i="33"/>
  <c r="AO9" i="31"/>
  <c r="AO29" i="30"/>
  <c r="AS7" i="33"/>
  <c r="AS27" i="30"/>
  <c r="AQ9" i="33"/>
  <c r="AQ29" i="30"/>
  <c r="AQ9" i="31"/>
  <c r="AP10" i="30"/>
  <c r="AP20" i="30" s="1"/>
  <c r="AO7" i="33"/>
  <c r="AO7" i="31"/>
  <c r="AO27" i="30"/>
  <c r="AQ7" i="33"/>
  <c r="AQ27" i="30"/>
  <c r="AQ7" i="31"/>
  <c r="AS9" i="33"/>
  <c r="AS29" i="30"/>
  <c r="AU9" i="33"/>
  <c r="AU29" i="30"/>
  <c r="AT9" i="33"/>
  <c r="AT29" i="30"/>
  <c r="AW10" i="30"/>
  <c r="AW20" i="30" s="1"/>
  <c r="AW10" i="31" s="1"/>
  <c r="AO10" i="30"/>
  <c r="AO20" i="30" s="1"/>
  <c r="AU27" i="30"/>
  <c r="AU7" i="33"/>
  <c r="AV10" i="30"/>
  <c r="AV20" i="30" s="1"/>
  <c r="AV10" i="31" s="1"/>
  <c r="AS10" i="30"/>
  <c r="AS20" i="30" s="1"/>
  <c r="AS10" i="31" s="1"/>
  <c r="AW29" i="30"/>
  <c r="AW9" i="33"/>
  <c r="AR7" i="33"/>
  <c r="AR27" i="30"/>
  <c r="AP7" i="33"/>
  <c r="AP27" i="30"/>
  <c r="AP7" i="31"/>
  <c r="AM10" i="30"/>
  <c r="AM20" i="30" s="1"/>
  <c r="AM10" i="31" s="1"/>
  <c r="AK10" i="30"/>
  <c r="AK20" i="30" s="1"/>
  <c r="AK10" i="31" s="1"/>
  <c r="AL10" i="30"/>
  <c r="AL20" i="30" s="1"/>
  <c r="AL10" i="31" s="1"/>
  <c r="AJ10" i="30"/>
  <c r="AJ20" i="30" s="1"/>
  <c r="AJ10" i="31" s="1"/>
  <c r="AH10" i="30"/>
  <c r="AH20" i="30" s="1"/>
  <c r="AH10" i="31" s="1"/>
  <c r="AD29" i="30"/>
  <c r="AD9" i="31" s="1"/>
  <c r="AD9" i="33"/>
  <c r="AK27" i="30"/>
  <c r="AK7" i="33"/>
  <c r="AJ27" i="30"/>
  <c r="AJ7" i="33"/>
  <c r="AJ29" i="30"/>
  <c r="AJ9" i="33"/>
  <c r="AE27" i="30"/>
  <c r="AE7" i="31" s="1"/>
  <c r="AE7" i="33"/>
  <c r="AH27" i="30"/>
  <c r="AH7" i="33"/>
  <c r="AM29" i="30"/>
  <c r="AM9" i="33"/>
  <c r="AF27" i="30"/>
  <c r="AF7" i="31" s="1"/>
  <c r="AF7" i="33"/>
  <c r="AC30" i="30"/>
  <c r="AC10" i="33"/>
  <c r="AD10" i="30"/>
  <c r="AD20" i="30" s="1"/>
  <c r="AF10" i="30"/>
  <c r="AF20" i="30" s="1"/>
  <c r="AE10" i="30"/>
  <c r="AE20" i="30" s="1"/>
  <c r="AB10" i="30"/>
  <c r="AB20" i="30" s="1"/>
  <c r="AA26" i="30"/>
  <c r="AA6" i="31" s="1"/>
  <c r="AA6" i="33"/>
  <c r="AH29" i="30"/>
  <c r="AH9" i="33"/>
  <c r="AL27" i="30"/>
  <c r="AL7" i="33"/>
  <c r="AL29" i="30"/>
  <c r="AL9" i="33"/>
  <c r="AM27" i="30"/>
  <c r="AM7" i="33"/>
  <c r="AG10" i="30"/>
  <c r="AG20" i="30" s="1"/>
  <c r="AB27" i="30"/>
  <c r="AB7" i="31" s="1"/>
  <c r="AB7" i="33"/>
  <c r="AB29" i="30"/>
  <c r="AB9" i="31" s="1"/>
  <c r="AB9" i="33"/>
  <c r="AE29" i="30"/>
  <c r="AE9" i="31" s="1"/>
  <c r="AE9" i="33"/>
  <c r="AG29" i="30"/>
  <c r="AG9" i="31" s="1"/>
  <c r="AG9" i="33"/>
  <c r="AK29" i="30"/>
  <c r="AK9" i="33"/>
  <c r="AD27" i="30"/>
  <c r="AD7" i="31" s="1"/>
  <c r="AD7" i="33"/>
  <c r="AF29" i="30"/>
  <c r="AF9" i="31" s="1"/>
  <c r="AF9" i="33"/>
  <c r="AG27" i="30"/>
  <c r="AG7" i="31" s="1"/>
  <c r="AG7" i="33"/>
  <c r="K9" i="30"/>
  <c r="K19" i="30" s="1"/>
  <c r="K29" i="30" s="1"/>
  <c r="B7" i="30"/>
  <c r="B17" i="30" s="1"/>
  <c r="B27" i="30" s="1"/>
  <c r="E6" i="15"/>
  <c r="E14" i="15" s="1"/>
  <c r="I7" i="30"/>
  <c r="I17" i="30" s="1"/>
  <c r="I27" i="30" s="1"/>
  <c r="E9" i="30"/>
  <c r="E19" i="30" s="1"/>
  <c r="E29" i="30" s="1"/>
  <c r="N9" i="22"/>
  <c r="N22" i="22" s="1"/>
  <c r="N37" i="22" s="1"/>
  <c r="T9" i="23" s="1"/>
  <c r="V7" i="30"/>
  <c r="V17" i="30" s="1"/>
  <c r="V27" i="30" s="1"/>
  <c r="M7" i="30"/>
  <c r="M17" i="30" s="1"/>
  <c r="M27" i="30" s="1"/>
  <c r="L9" i="30"/>
  <c r="L19" i="30" s="1"/>
  <c r="L29" i="30" s="1"/>
  <c r="L9" i="22"/>
  <c r="L22" i="22" s="1"/>
  <c r="L37" i="22" s="1"/>
  <c r="R9" i="23" s="1"/>
  <c r="E7" i="30"/>
  <c r="E17" i="30" s="1"/>
  <c r="E27" i="30" s="1"/>
  <c r="E9" i="22"/>
  <c r="E22" i="22" s="1"/>
  <c r="E37" i="22" s="1"/>
  <c r="K9" i="23" s="1"/>
  <c r="R7" i="30"/>
  <c r="R17" i="30" s="1"/>
  <c r="R27" i="30" s="1"/>
  <c r="L7" i="30"/>
  <c r="L17" i="30" s="1"/>
  <c r="L27" i="30" s="1"/>
  <c r="J9" i="30"/>
  <c r="J19" i="30" s="1"/>
  <c r="J29" i="30" s="1"/>
  <c r="AA19" i="30"/>
  <c r="AA17" i="30"/>
  <c r="Z9" i="30"/>
  <c r="Z19" i="30" s="1"/>
  <c r="Z29" i="30" s="1"/>
  <c r="Y7" i="30"/>
  <c r="Y17" i="30" s="1"/>
  <c r="Y27" i="30" s="1"/>
  <c r="Z7" i="30"/>
  <c r="Z17" i="30" s="1"/>
  <c r="Z27" i="30" s="1"/>
  <c r="AD10" i="22"/>
  <c r="AD23" i="22" s="1"/>
  <c r="AD38" i="22" s="1"/>
  <c r="AJ10" i="23" s="1"/>
  <c r="D6" i="20"/>
  <c r="D14" i="20" s="1"/>
  <c r="C7" i="30"/>
  <c r="C17" i="30" s="1"/>
  <c r="C27" i="30" s="1"/>
  <c r="F8" i="15"/>
  <c r="F16" i="15" s="1"/>
  <c r="F8" i="20"/>
  <c r="F16" i="20" s="1"/>
  <c r="K9" i="22"/>
  <c r="K22" i="22" s="1"/>
  <c r="K37" i="22" s="1"/>
  <c r="Q9" i="23" s="1"/>
  <c r="E7" i="22"/>
  <c r="E20" i="22" s="1"/>
  <c r="E35" i="22" s="1"/>
  <c r="K7" i="23" s="1"/>
  <c r="D6" i="15"/>
  <c r="D14" i="15" s="1"/>
  <c r="C8" i="20"/>
  <c r="C16" i="20" s="1"/>
  <c r="R7" i="22"/>
  <c r="R20" i="22" s="1"/>
  <c r="R35" i="22" s="1"/>
  <c r="X7" i="23" s="1"/>
  <c r="C7" i="22"/>
  <c r="C20" i="22" s="1"/>
  <c r="C35" i="22" s="1"/>
  <c r="I7" i="23" s="1"/>
  <c r="C8" i="15"/>
  <c r="C16" i="15" s="1"/>
  <c r="D8" i="15"/>
  <c r="D16" i="15" s="1"/>
  <c r="K7" i="22"/>
  <c r="K20" i="22" s="1"/>
  <c r="K35" i="22" s="1"/>
  <c r="Q7" i="23" s="1"/>
  <c r="I9" i="22"/>
  <c r="I22" i="22" s="1"/>
  <c r="I37" i="22" s="1"/>
  <c r="O9" i="23" s="1"/>
  <c r="G7" i="30"/>
  <c r="G17" i="30" s="1"/>
  <c r="G27" i="30" s="1"/>
  <c r="G7" i="22"/>
  <c r="G20" i="22" s="1"/>
  <c r="G35" i="22" s="1"/>
  <c r="M7" i="23" s="1"/>
  <c r="C9" i="30"/>
  <c r="C19" i="30" s="1"/>
  <c r="C29" i="30" s="1"/>
  <c r="S7" i="30"/>
  <c r="S17" i="30" s="1"/>
  <c r="S27" i="30" s="1"/>
  <c r="S7" i="22"/>
  <c r="S20" i="22" s="1"/>
  <c r="S35" i="22" s="1"/>
  <c r="Y7" i="23" s="1"/>
  <c r="U7" i="30"/>
  <c r="U17" i="30" s="1"/>
  <c r="U27" i="30" s="1"/>
  <c r="U7" i="22"/>
  <c r="U20" i="22" s="1"/>
  <c r="U35" i="22" s="1"/>
  <c r="AA7" i="23" s="1"/>
  <c r="H7" i="30"/>
  <c r="H17" i="30" s="1"/>
  <c r="H27" i="30" s="1"/>
  <c r="C6" i="15"/>
  <c r="C14" i="15" s="1"/>
  <c r="P9" i="30"/>
  <c r="P19" i="30" s="1"/>
  <c r="P29" i="30" s="1"/>
  <c r="P9" i="22"/>
  <c r="P22" i="22" s="1"/>
  <c r="P37" i="22" s="1"/>
  <c r="V9" i="23" s="1"/>
  <c r="E8" i="20"/>
  <c r="E16" i="20" s="1"/>
  <c r="E8" i="15"/>
  <c r="E16" i="15" s="1"/>
  <c r="F9" i="30"/>
  <c r="F19" i="30" s="1"/>
  <c r="F29" i="30" s="1"/>
  <c r="D9" i="30"/>
  <c r="D19" i="30" s="1"/>
  <c r="D29" i="30" s="1"/>
  <c r="D9" i="22"/>
  <c r="D22" i="22" s="1"/>
  <c r="D37" i="22" s="1"/>
  <c r="J9" i="23" s="1"/>
  <c r="B8" i="15"/>
  <c r="B16" i="15" s="1"/>
  <c r="B8" i="20"/>
  <c r="B16" i="20" s="1"/>
  <c r="G9" i="22"/>
  <c r="G22" i="22" s="1"/>
  <c r="G37" i="22" s="1"/>
  <c r="M9" i="23" s="1"/>
  <c r="AI10" i="22"/>
  <c r="AI23" i="22" s="1"/>
  <c r="AI38" i="22" s="1"/>
  <c r="AO10" i="23" s="1"/>
  <c r="AH10" i="22"/>
  <c r="AH23" i="22" s="1"/>
  <c r="AH38" i="22" s="1"/>
  <c r="AN10" i="23" s="1"/>
  <c r="B7" i="22"/>
  <c r="B20" i="22" s="1"/>
  <c r="B35" i="22" s="1"/>
  <c r="H7" i="23" s="1"/>
  <c r="F7" i="22"/>
  <c r="F20" i="22" s="1"/>
  <c r="F35" i="22" s="1"/>
  <c r="L7" i="23" s="1"/>
  <c r="M9" i="22"/>
  <c r="M22" i="22" s="1"/>
  <c r="M37" i="22" s="1"/>
  <c r="S9" i="23" s="1"/>
  <c r="P7" i="30"/>
  <c r="P17" i="30" s="1"/>
  <c r="P27" i="30" s="1"/>
  <c r="P7" i="22"/>
  <c r="P20" i="22" s="1"/>
  <c r="P35" i="22" s="1"/>
  <c r="V7" i="23" s="1"/>
  <c r="C6" i="20"/>
  <c r="C14" i="20" s="1"/>
  <c r="B6" i="15"/>
  <c r="B14" i="15" s="1"/>
  <c r="B6" i="20"/>
  <c r="B14" i="20" s="1"/>
  <c r="T7" i="30"/>
  <c r="T17" i="30" s="1"/>
  <c r="T27" i="30" s="1"/>
  <c r="AF10" i="22"/>
  <c r="AF23" i="22" s="1"/>
  <c r="AF38" i="22" s="1"/>
  <c r="AL10" i="23" s="1"/>
  <c r="Q7" i="30"/>
  <c r="Q17" i="30" s="1"/>
  <c r="Q27" i="30" s="1"/>
  <c r="Q7" i="22"/>
  <c r="Q20" i="22" s="1"/>
  <c r="Q35" i="22" s="1"/>
  <c r="W7" i="23" s="1"/>
  <c r="D7" i="30"/>
  <c r="D17" i="30" s="1"/>
  <c r="D27" i="30" s="1"/>
  <c r="Q9" i="30"/>
  <c r="Q19" i="30" s="1"/>
  <c r="Q29" i="30" s="1"/>
  <c r="D7" i="22"/>
  <c r="D20" i="22" s="1"/>
  <c r="D35" i="22" s="1"/>
  <c r="J7" i="23" s="1"/>
  <c r="C9" i="22"/>
  <c r="C22" i="22" s="1"/>
  <c r="C37" i="22" s="1"/>
  <c r="I9" i="23" s="1"/>
  <c r="H9" i="30"/>
  <c r="H19" i="30" s="1"/>
  <c r="H29" i="30" s="1"/>
  <c r="H9" i="22"/>
  <c r="H22" i="22" s="1"/>
  <c r="H37" i="22" s="1"/>
  <c r="N9" i="23" s="1"/>
  <c r="O9" i="30"/>
  <c r="O19" i="30" s="1"/>
  <c r="O29" i="30" s="1"/>
  <c r="M9" i="30"/>
  <c r="M19" i="30" s="1"/>
  <c r="M29" i="30" s="1"/>
  <c r="B9" i="30"/>
  <c r="B19" i="30" s="1"/>
  <c r="B29" i="30" s="1"/>
  <c r="B9" i="22"/>
  <c r="B22" i="22" s="1"/>
  <c r="B37" i="22" s="1"/>
  <c r="H9" i="23" s="1"/>
  <c r="O7" i="30"/>
  <c r="O17" i="30" s="1"/>
  <c r="O27" i="30" s="1"/>
  <c r="O7" i="22"/>
  <c r="O20" i="22" s="1"/>
  <c r="O35" i="22" s="1"/>
  <c r="U7" i="23" s="1"/>
  <c r="J7" i="30"/>
  <c r="J17" i="30" s="1"/>
  <c r="J27" i="30" s="1"/>
  <c r="J7" i="22"/>
  <c r="J20" i="22" s="1"/>
  <c r="J35" i="22" s="1"/>
  <c r="P7" i="23" s="1"/>
  <c r="V7" i="22"/>
  <c r="V20" i="22" s="1"/>
  <c r="V35" i="22" s="1"/>
  <c r="AB7" i="23" s="1"/>
  <c r="F9" i="22"/>
  <c r="F22" i="22" s="1"/>
  <c r="F37" i="22" s="1"/>
  <c r="L9" i="23" s="1"/>
  <c r="Q9" i="22"/>
  <c r="Q22" i="22" s="1"/>
  <c r="Q37" i="22" s="1"/>
  <c r="W9" i="23" s="1"/>
  <c r="O9" i="22"/>
  <c r="O22" i="22" s="1"/>
  <c r="O37" i="22" s="1"/>
  <c r="U9" i="23" s="1"/>
  <c r="I9" i="30"/>
  <c r="I19" i="30" s="1"/>
  <c r="I29" i="30" s="1"/>
  <c r="K7" i="30"/>
  <c r="K17" i="30" s="1"/>
  <c r="K27" i="30" s="1"/>
  <c r="F7" i="30"/>
  <c r="F17" i="30" s="1"/>
  <c r="F27" i="30" s="1"/>
  <c r="N9" i="30"/>
  <c r="N19" i="30" s="1"/>
  <c r="N29" i="30" s="1"/>
  <c r="G9" i="30"/>
  <c r="G19" i="30" s="1"/>
  <c r="G29" i="30" s="1"/>
  <c r="V9" i="30"/>
  <c r="V19" i="30" s="1"/>
  <c r="V29" i="30" s="1"/>
  <c r="N7" i="30"/>
  <c r="N17" i="30" s="1"/>
  <c r="N27" i="30" s="1"/>
  <c r="AC7" i="31"/>
  <c r="AC9" i="31"/>
  <c r="AC10" i="22"/>
  <c r="AC23" i="22" s="1"/>
  <c r="AC38" i="22" s="1"/>
  <c r="AI10" i="23" s="1"/>
  <c r="AA10" i="30"/>
  <c r="U9" i="30"/>
  <c r="U19" i="30" s="1"/>
  <c r="U29" i="30" s="1"/>
  <c r="W9" i="30"/>
  <c r="W19" i="30" s="1"/>
  <c r="W29" i="30" s="1"/>
  <c r="R9" i="30"/>
  <c r="R19" i="30" s="1"/>
  <c r="R29" i="30" s="1"/>
  <c r="S9" i="30"/>
  <c r="S19" i="30" s="1"/>
  <c r="S29" i="30" s="1"/>
  <c r="W7" i="22"/>
  <c r="W20" i="22" s="1"/>
  <c r="W35" i="22" s="1"/>
  <c r="AC7" i="23" s="1"/>
  <c r="W7" i="30"/>
  <c r="W17" i="30" s="1"/>
  <c r="W27" i="30" s="1"/>
  <c r="X7" i="30"/>
  <c r="X17" i="30" s="1"/>
  <c r="X27" i="30" s="1"/>
  <c r="Y9" i="22"/>
  <c r="Y22" i="22" s="1"/>
  <c r="Y37" i="22" s="1"/>
  <c r="AE9" i="23" s="1"/>
  <c r="Y9" i="30"/>
  <c r="Y19" i="30" s="1"/>
  <c r="Y29" i="30" s="1"/>
  <c r="T9" i="30"/>
  <c r="T19" i="30" s="1"/>
  <c r="T29" i="30" s="1"/>
  <c r="X9" i="22"/>
  <c r="X22" i="22" s="1"/>
  <c r="X37" i="22" s="1"/>
  <c r="AD9" i="23" s="1"/>
  <c r="X9" i="30"/>
  <c r="X19" i="30" s="1"/>
  <c r="X29" i="30" s="1"/>
  <c r="D8" i="20"/>
  <c r="D16" i="20" s="1"/>
  <c r="M7" i="22"/>
  <c r="M20" i="22" s="1"/>
  <c r="M35" i="22" s="1"/>
  <c r="S7" i="23" s="1"/>
  <c r="N7" i="22"/>
  <c r="N20" i="22" s="1"/>
  <c r="N35" i="22" s="1"/>
  <c r="T7" i="23" s="1"/>
  <c r="F6" i="15"/>
  <c r="F14" i="15" s="1"/>
  <c r="F6" i="20"/>
  <c r="F14" i="20" s="1"/>
  <c r="V9" i="22"/>
  <c r="V22" i="22" s="1"/>
  <c r="V37" i="22" s="1"/>
  <c r="AB9" i="23" s="1"/>
  <c r="E6" i="20"/>
  <c r="E14" i="20" s="1"/>
  <c r="I7" i="22"/>
  <c r="I20" i="22" s="1"/>
  <c r="I35" i="22" s="1"/>
  <c r="O7" i="23" s="1"/>
  <c r="L7" i="22"/>
  <c r="L20" i="22" s="1"/>
  <c r="L35" i="22" s="1"/>
  <c r="R7" i="23" s="1"/>
  <c r="J9" i="22"/>
  <c r="J22" i="22" s="1"/>
  <c r="J37" i="22" s="1"/>
  <c r="P9" i="23" s="1"/>
  <c r="T7" i="22"/>
  <c r="T20" i="22" s="1"/>
  <c r="T35" i="22" s="1"/>
  <c r="Z7" i="23" s="1"/>
  <c r="W17" i="22"/>
  <c r="W31" i="22"/>
  <c r="W16" i="22"/>
  <c r="Z16" i="22"/>
  <c r="Z31" i="22"/>
  <c r="Y17" i="22"/>
  <c r="Z32" i="22"/>
  <c r="Z17" i="22"/>
  <c r="Y16" i="22"/>
  <c r="Y31" i="22"/>
  <c r="W9" i="22"/>
  <c r="W22" i="22" s="1"/>
  <c r="W37" i="22" s="1"/>
  <c r="AC9" i="23" s="1"/>
  <c r="U9" i="22"/>
  <c r="U22" i="22" s="1"/>
  <c r="U37" i="22" s="1"/>
  <c r="AA9" i="23" s="1"/>
  <c r="X32" i="22"/>
  <c r="AA17" i="22"/>
  <c r="X31" i="22"/>
  <c r="AA16" i="22"/>
  <c r="Z9" i="22"/>
  <c r="Z22" i="22" s="1"/>
  <c r="Z37" i="22" s="1"/>
  <c r="AF9" i="23" s="1"/>
  <c r="C10" i="29"/>
  <c r="X7" i="22"/>
  <c r="X20" i="22" s="1"/>
  <c r="X35" i="22" s="1"/>
  <c r="AD7" i="23" s="1"/>
  <c r="AA9" i="22"/>
  <c r="AA22" i="22" s="1"/>
  <c r="AA37" i="22" s="1"/>
  <c r="AG9" i="23" s="1"/>
  <c r="C8" i="29"/>
  <c r="Z7" i="22"/>
  <c r="Z20" i="22" s="1"/>
  <c r="Z35" i="22" s="1"/>
  <c r="AF7" i="23" s="1"/>
  <c r="Y7" i="22"/>
  <c r="Y20" i="22" s="1"/>
  <c r="Y35" i="22" s="1"/>
  <c r="AE7" i="23" s="1"/>
  <c r="AA7" i="22"/>
  <c r="AA20" i="22" s="1"/>
  <c r="AA35" i="22" s="1"/>
  <c r="AG7" i="23" s="1"/>
  <c r="T9" i="22"/>
  <c r="T22" i="22" s="1"/>
  <c r="T37" i="22" s="1"/>
  <c r="Z9" i="23" s="1"/>
  <c r="R9" i="22"/>
  <c r="R22" i="22" s="1"/>
  <c r="R37" i="22" s="1"/>
  <c r="X9" i="23" s="1"/>
  <c r="B8" i="29"/>
  <c r="S9" i="22"/>
  <c r="S22" i="22" s="1"/>
  <c r="S37" i="22" s="1"/>
  <c r="Y9" i="23" s="1"/>
  <c r="B10" i="29"/>
  <c r="AZ30" i="30" l="1"/>
  <c r="AZ10" i="31"/>
  <c r="AZ10" i="33"/>
  <c r="BB30" i="30"/>
  <c r="BB10" i="31"/>
  <c r="BB10" i="33"/>
  <c r="BH10" i="31"/>
  <c r="BH10" i="33"/>
  <c r="BC30" i="30"/>
  <c r="BC10" i="33"/>
  <c r="BC10" i="31"/>
  <c r="AX10" i="33"/>
  <c r="AX30" i="30"/>
  <c r="C10" i="22"/>
  <c r="C23" i="22" s="1"/>
  <c r="C38" i="22" s="1"/>
  <c r="I10" i="23" s="1"/>
  <c r="C10" i="30"/>
  <c r="C20" i="30" s="1"/>
  <c r="C30" i="30" s="1"/>
  <c r="F11" i="29"/>
  <c r="D7" i="29"/>
  <c r="D8" i="29"/>
  <c r="D10" i="29"/>
  <c r="AS10" i="33"/>
  <c r="AS30" i="30"/>
  <c r="AO10" i="31"/>
  <c r="AO10" i="33"/>
  <c r="AO30" i="30"/>
  <c r="AU10" i="33"/>
  <c r="AU30" i="30"/>
  <c r="AR10" i="33"/>
  <c r="AR30" i="30"/>
  <c r="AW10" i="33"/>
  <c r="AW30" i="30"/>
  <c r="AQ10" i="33"/>
  <c r="AQ10" i="31"/>
  <c r="AQ30" i="30"/>
  <c r="AT10" i="33"/>
  <c r="AT30" i="30"/>
  <c r="AV10" i="33"/>
  <c r="AV30" i="30"/>
  <c r="AP10" i="33"/>
  <c r="AP30" i="30"/>
  <c r="AP10" i="31"/>
  <c r="E10" i="22"/>
  <c r="E23" i="22" s="1"/>
  <c r="E38" i="22" s="1"/>
  <c r="K10" i="23" s="1"/>
  <c r="L10" i="22"/>
  <c r="L23" i="22" s="1"/>
  <c r="L38" i="22" s="1"/>
  <c r="R10" i="23" s="1"/>
  <c r="AJ30" i="30"/>
  <c r="AJ10" i="33"/>
  <c r="AF30" i="30"/>
  <c r="AF10" i="31" s="1"/>
  <c r="AF10" i="33"/>
  <c r="AG30" i="30"/>
  <c r="AG10" i="31" s="1"/>
  <c r="AG10" i="33"/>
  <c r="AK30" i="30"/>
  <c r="AK10" i="33"/>
  <c r="AI27" i="30"/>
  <c r="AI7" i="33"/>
  <c r="AE30" i="30"/>
  <c r="AE10" i="31" s="1"/>
  <c r="AE10" i="33"/>
  <c r="AL30" i="30"/>
  <c r="AL10" i="33"/>
  <c r="AA29" i="30"/>
  <c r="AA9" i="31" s="1"/>
  <c r="AA9" i="33"/>
  <c r="AA27" i="30"/>
  <c r="AA7" i="31" s="1"/>
  <c r="AA7" i="33"/>
  <c r="AH30" i="30"/>
  <c r="AH10" i="33"/>
  <c r="AM30" i="30"/>
  <c r="AM10" i="33"/>
  <c r="AB30" i="30"/>
  <c r="AB10" i="31" s="1"/>
  <c r="AB10" i="33"/>
  <c r="AI29" i="30"/>
  <c r="AI9" i="33"/>
  <c r="AD30" i="30"/>
  <c r="AD10" i="31" s="1"/>
  <c r="AD10" i="33"/>
  <c r="R10" i="22"/>
  <c r="R23" i="22" s="1"/>
  <c r="R38" i="22" s="1"/>
  <c r="X10" i="23" s="1"/>
  <c r="B10" i="22"/>
  <c r="B23" i="22" s="1"/>
  <c r="B38" i="22" s="1"/>
  <c r="H10" i="23" s="1"/>
  <c r="U10" i="30"/>
  <c r="U20" i="30" s="1"/>
  <c r="U30" i="30" s="1"/>
  <c r="G10" i="30"/>
  <c r="G20" i="30" s="1"/>
  <c r="G30" i="30" s="1"/>
  <c r="M10" i="30"/>
  <c r="M20" i="30" s="1"/>
  <c r="M30" i="30" s="1"/>
  <c r="F10" i="30"/>
  <c r="F20" i="30" s="1"/>
  <c r="F30" i="30" s="1"/>
  <c r="S10" i="30"/>
  <c r="S20" i="30" s="1"/>
  <c r="S30" i="30" s="1"/>
  <c r="T10" i="30"/>
  <c r="T20" i="30" s="1"/>
  <c r="T30" i="30" s="1"/>
  <c r="I10" i="30"/>
  <c r="I20" i="30" s="1"/>
  <c r="I30" i="30" s="1"/>
  <c r="L10" i="30"/>
  <c r="L20" i="30" s="1"/>
  <c r="L30" i="30" s="1"/>
  <c r="D9" i="15"/>
  <c r="D17" i="15" s="1"/>
  <c r="N10" i="30"/>
  <c r="N20" i="30" s="1"/>
  <c r="N30" i="30" s="1"/>
  <c r="B9" i="20"/>
  <c r="B17" i="20" s="1"/>
  <c r="G10" i="22"/>
  <c r="G23" i="22" s="1"/>
  <c r="G38" i="22" s="1"/>
  <c r="M10" i="23" s="1"/>
  <c r="AA20" i="30"/>
  <c r="AA10" i="33" s="1"/>
  <c r="Z10" i="30"/>
  <c r="Z20" i="30" s="1"/>
  <c r="Z30" i="30" s="1"/>
  <c r="D9" i="20"/>
  <c r="D17" i="20" s="1"/>
  <c r="B10" i="30"/>
  <c r="B20" i="30" s="1"/>
  <c r="B30" i="30" s="1"/>
  <c r="S10" i="22"/>
  <c r="S23" i="22" s="1"/>
  <c r="S38" i="22" s="1"/>
  <c r="Y10" i="23" s="1"/>
  <c r="K10" i="22"/>
  <c r="K23" i="22" s="1"/>
  <c r="K38" i="22" s="1"/>
  <c r="Q10" i="23" s="1"/>
  <c r="E10" i="30"/>
  <c r="E20" i="30" s="1"/>
  <c r="E30" i="30" s="1"/>
  <c r="R10" i="30"/>
  <c r="R20" i="30" s="1"/>
  <c r="R30" i="30" s="1"/>
  <c r="F10" i="22"/>
  <c r="F23" i="22" s="1"/>
  <c r="F38" i="22" s="1"/>
  <c r="L10" i="23" s="1"/>
  <c r="K10" i="30"/>
  <c r="K20" i="30" s="1"/>
  <c r="K30" i="30" s="1"/>
  <c r="O10" i="22"/>
  <c r="O23" i="22" s="1"/>
  <c r="O38" i="22" s="1"/>
  <c r="U10" i="23" s="1"/>
  <c r="O10" i="30"/>
  <c r="O20" i="30" s="1"/>
  <c r="O30" i="30" s="1"/>
  <c r="C9" i="15"/>
  <c r="C17" i="15" s="1"/>
  <c r="C9" i="20"/>
  <c r="C17" i="20" s="1"/>
  <c r="H10" i="30"/>
  <c r="H20" i="30" s="1"/>
  <c r="H30" i="30" s="1"/>
  <c r="H10" i="22"/>
  <c r="H23" i="22" s="1"/>
  <c r="H38" i="22" s="1"/>
  <c r="N10" i="23" s="1"/>
  <c r="P10" i="30"/>
  <c r="P20" i="30" s="1"/>
  <c r="P30" i="30" s="1"/>
  <c r="P10" i="22"/>
  <c r="P23" i="22" s="1"/>
  <c r="P38" i="22" s="1"/>
  <c r="V10" i="23" s="1"/>
  <c r="B9" i="15"/>
  <c r="B17" i="15" s="1"/>
  <c r="Q10" i="30"/>
  <c r="Q20" i="30" s="1"/>
  <c r="Q30" i="30" s="1"/>
  <c r="Q10" i="22"/>
  <c r="Q23" i="22" s="1"/>
  <c r="Q38" i="22" s="1"/>
  <c r="W10" i="23" s="1"/>
  <c r="V10" i="30"/>
  <c r="V20" i="30" s="1"/>
  <c r="V30" i="30" s="1"/>
  <c r="V10" i="22"/>
  <c r="V23" i="22" s="1"/>
  <c r="V38" i="22" s="1"/>
  <c r="AB10" i="23" s="1"/>
  <c r="J10" i="30"/>
  <c r="J20" i="30" s="1"/>
  <c r="J30" i="30" s="1"/>
  <c r="J10" i="22"/>
  <c r="J23" i="22" s="1"/>
  <c r="J38" i="22" s="1"/>
  <c r="P10" i="23" s="1"/>
  <c r="D10" i="30"/>
  <c r="D20" i="30" s="1"/>
  <c r="D30" i="30" s="1"/>
  <c r="D10" i="22"/>
  <c r="D23" i="22" s="1"/>
  <c r="D38" i="22" s="1"/>
  <c r="J10" i="23" s="1"/>
  <c r="AC10" i="31"/>
  <c r="Y10" i="30"/>
  <c r="Y20" i="30" s="1"/>
  <c r="Y30" i="30" s="1"/>
  <c r="X10" i="22"/>
  <c r="X23" i="22" s="1"/>
  <c r="X38" i="22" s="1"/>
  <c r="AD10" i="23" s="1"/>
  <c r="X10" i="30"/>
  <c r="X20" i="30" s="1"/>
  <c r="X30" i="30" s="1"/>
  <c r="W10" i="22"/>
  <c r="W23" i="22" s="1"/>
  <c r="W38" i="22" s="1"/>
  <c r="AC10" i="23" s="1"/>
  <c r="W10" i="30"/>
  <c r="W20" i="30" s="1"/>
  <c r="W30" i="30" s="1"/>
  <c r="F9" i="20"/>
  <c r="F17" i="20" s="1"/>
  <c r="F9" i="15"/>
  <c r="F17" i="15" s="1"/>
  <c r="T10" i="22"/>
  <c r="T23" i="22" s="1"/>
  <c r="T38" i="22" s="1"/>
  <c r="Z10" i="23" s="1"/>
  <c r="I10" i="22"/>
  <c r="I23" i="22" s="1"/>
  <c r="I38" i="22" s="1"/>
  <c r="O10" i="23" s="1"/>
  <c r="E9" i="15"/>
  <c r="E17" i="15" s="1"/>
  <c r="E9" i="20"/>
  <c r="E17" i="20" s="1"/>
  <c r="U10" i="22"/>
  <c r="U23" i="22" s="1"/>
  <c r="U38" i="22" s="1"/>
  <c r="AA10" i="23" s="1"/>
  <c r="N10" i="22"/>
  <c r="N23" i="22" s="1"/>
  <c r="N38" i="22" s="1"/>
  <c r="T10" i="23" s="1"/>
  <c r="M10" i="22"/>
  <c r="M23" i="22" s="1"/>
  <c r="M38" i="22" s="1"/>
  <c r="S10" i="23" s="1"/>
  <c r="C11" i="29"/>
  <c r="Z10" i="22"/>
  <c r="Z23" i="22" s="1"/>
  <c r="Z38" i="22" s="1"/>
  <c r="AF10" i="23" s="1"/>
  <c r="AA10" i="22"/>
  <c r="AA23" i="22" s="1"/>
  <c r="AA38" i="22" s="1"/>
  <c r="AG10" i="23" s="1"/>
  <c r="B11" i="29"/>
  <c r="Y10" i="22"/>
  <c r="Y23" i="22" s="1"/>
  <c r="Y38" i="22" s="1"/>
  <c r="AE10" i="23" s="1"/>
  <c r="D11" i="29" l="1"/>
  <c r="AI30" i="30"/>
  <c r="AI10" i="33"/>
  <c r="AA30" i="30"/>
  <c r="AA10" i="31" s="1"/>
</calcChain>
</file>

<file path=xl/sharedStrings.xml><?xml version="1.0" encoding="utf-8"?>
<sst xmlns="http://schemas.openxmlformats.org/spreadsheetml/2006/main" count="2076" uniqueCount="309">
  <si>
    <t>BB</t>
  </si>
  <si>
    <t>Делюкс</t>
  </si>
  <si>
    <t>Люкс Гранд</t>
  </si>
  <si>
    <t>Люкс Джуниор</t>
  </si>
  <si>
    <t>Представительский люкс</t>
  </si>
  <si>
    <t>OPEN RATES</t>
  </si>
  <si>
    <t>Кортъярд</t>
  </si>
  <si>
    <t>Стандарт</t>
  </si>
  <si>
    <t>от 1 до 4</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</si>
  <si>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</si>
  <si>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</si>
  <si>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</si>
  <si>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</si>
  <si>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</si>
  <si>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</si>
  <si>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</si>
  <si>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</si>
  <si>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</si>
  <si>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</si>
  <si>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</si>
  <si>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</si>
  <si>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</si>
  <si>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</si>
  <si>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</si>
  <si>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</si>
  <si>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</si>
  <si>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</si>
  <si>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</si>
  <si>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</si>
  <si>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</si>
  <si>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0"/>
        <color indexed="8"/>
        <rFont val="Calibri"/>
        <family val="2"/>
        <charset val="204"/>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0"/>
        <color indexed="8"/>
        <rFont val="Calibri"/>
        <family val="2"/>
        <charset val="204"/>
      </rPr>
      <t>Минимальный период проживания:</t>
    </r>
    <r>
      <rPr>
        <sz val="10"/>
        <color indexed="8"/>
        <rFont val="Calibri"/>
        <family val="2"/>
        <charset val="204"/>
      </rPr>
      <t xml:space="preserve"> 2 ночи</t>
    </r>
    <r>
      <rPr>
        <sz val="10"/>
        <rFont val="Arial Cyr"/>
        <charset val="204"/>
      </rPr>
      <t xml:space="preserve">
</t>
    </r>
    <r>
      <rPr>
        <b/>
        <sz val="10"/>
        <color indexed="8"/>
        <rFont val="Calibri"/>
        <family val="2"/>
        <charset val="204"/>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</si>
  <si>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</si>
  <si>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t>Период проживания: с 02.10.2020 по 08.11.2020​​</t>
  </si>
  <si>
    <t>Период бронирования: с 21.08.2020 по 07.11.2020​</t>
  </si>
  <si>
    <r>
      <rPr>
        <b/>
        <sz val="9"/>
        <color indexed="8"/>
        <rFont val="Calibri"/>
        <family val="2"/>
        <charset val="204"/>
      </rPr>
      <t>Тариф включает:</t>
    </r>
    <r>
      <rPr>
        <sz val="9"/>
        <color indexed="8"/>
        <rFont val="Calibri"/>
        <family val="2"/>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indexed="8"/>
        <rFont val="Calibri"/>
        <family val="2"/>
        <charset val="204"/>
      </rPr>
      <t>Политика отмены:</t>
    </r>
    <r>
      <rPr>
        <sz val="9"/>
        <color indexed="8"/>
        <rFont val="Calibri"/>
        <family val="2"/>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</si>
  <si>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NETTO RATES</t>
  </si>
  <si>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</si>
  <si>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</si>
  <si>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</si>
  <si>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</si>
  <si>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 xml:space="preserve">Номер стандарт для людей с ограниченными физическими возможностями </t>
  </si>
  <si>
    <t>high</t>
  </si>
  <si>
    <r>
      <rPr>
        <b/>
        <sz val="7.5"/>
        <color indexed="8"/>
        <rFont val="Calibri"/>
        <family val="2"/>
        <charset val="204"/>
      </rPr>
      <t>Люкс Гранд</t>
    </r>
    <r>
      <rPr>
        <sz val="7.5"/>
        <rFont val="Arial Cyr"/>
        <charset val="204"/>
      </rPr>
      <t xml:space="preserve"> (апартамент с 1 спальней и кухней)</t>
    </r>
  </si>
  <si>
    <r>
      <rPr>
        <b/>
        <sz val="7.5"/>
        <color indexed="8"/>
        <rFont val="Calibri"/>
        <family val="2"/>
        <charset val="204"/>
      </rPr>
      <t>Люкс Джуниор</t>
    </r>
    <r>
      <rPr>
        <sz val="7.5"/>
        <rFont val="Arial Cyr"/>
        <charset val="204"/>
      </rPr>
      <t xml:space="preserve"> (апартамент с 2 спальнями и кухней)</t>
    </r>
  </si>
  <si>
    <r>
      <rPr>
        <b/>
        <sz val="7.5"/>
        <color indexed="8"/>
        <rFont val="Calibri"/>
        <family val="2"/>
        <charset val="204"/>
      </rPr>
      <t>Люкс Представительский</t>
    </r>
    <r>
      <rPr>
        <sz val="7.5"/>
        <rFont val="Arial Cyr"/>
        <charset val="204"/>
      </rPr>
      <t xml:space="preserve"> (апартамент с 2 спальнями и кухней)</t>
    </r>
  </si>
  <si>
    <r>
      <t xml:space="preserve">Дополнительно единоразово оплачивается купонная книга по тарифу </t>
    </r>
    <r>
      <rPr>
        <b/>
        <sz val="9"/>
        <color indexed="10"/>
        <rFont val="Calibri"/>
        <family val="2"/>
        <charset val="204"/>
      </rPr>
      <t>850 руб. за взрослого гостя, 500 руб за ребенка от 7 до 12 лет (начиная со 2/10/2020 для гостей доступен билет на все КД по этой стоимости)</t>
    </r>
    <r>
      <rPr>
        <b/>
        <sz val="9"/>
        <color indexed="8"/>
        <rFont val="Calibri"/>
        <family val="2"/>
        <charset val="204"/>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</si>
  <si>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</si>
  <si>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</si>
  <si>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</si>
  <si>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11.01.2021-16.01.2021</t>
  </si>
  <si>
    <t>Кортъярд Марриотт Сочи Красная Поляна 4*/ Courtyard Marriott Sochi Krasnaya Polyana 4*</t>
  </si>
  <si>
    <t xml:space="preserve">Открытые тарифы/ Open rates				</t>
  </si>
  <si>
    <t>C завтраками/ Bed and breakfast</t>
  </si>
  <si>
    <t>Стандарт/ Standart</t>
  </si>
  <si>
    <t>Делюкс/ Deluxe</t>
  </si>
  <si>
    <t>Люкс Гранд/ Grand Suite</t>
  </si>
  <si>
    <t>Люкс Джуниор/ Junior Suite</t>
  </si>
  <si>
    <t>Представительский люкс/ Executive Suite</t>
  </si>
  <si>
    <t>В стоимость включено/ Rates include:</t>
  </si>
  <si>
    <t>Завтрак/ Breakfast;</t>
  </si>
  <si>
    <t>Бесплатный беспроводной интернет на всей территории отеля/ Wi-Fi;</t>
  </si>
  <si>
    <t>Пользование Сауной и тренажерным залом/ free Sauna and GYM;</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</si>
  <si>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</si>
  <si>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</si>
  <si>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</si>
  <si>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</si>
  <si>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На период 01.01.2020 - 29.12.2020; и с 10.01.2021 по 30.04.2021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30.12.2020-09.01.2021 -  бесплатная отмена бронирования за 60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01.01.2020 - 29.12.2020; and 10.01.2021 - 30.04.2021 - the reservation can be canceled without penalty up to 24 hours before arrival. Cancellation after the specified time - a penalty - the cost of the first night of stay.
For the period 30.12.2020-09.01.2021 - free cancellation 60 days before arrival. Reservation must be 100% prepaid by the Customer. Cancellation after the specified time - a penalty - 100% of the cost of the reservation.</t>
  </si>
  <si>
    <t>Дополнительные платные опции питания/ Additional paid meals:</t>
  </si>
  <si>
    <t>Ужин по типу «сет-меню»/ Dinner "set menu":</t>
  </si>
  <si>
    <t xml:space="preserve">Для детей до 6 (вкл.) – бесплатно по детскому меню/ For children from 0 to 6 y. o. – free of charge (menu for children). </t>
  </si>
  <si>
    <t>Для детей от 7 до 12 (вкл.) – 400 руб. на человека/ For children from 7 to 12 y. o. – 400 rubles for a child (per night, including VAT);</t>
  </si>
  <si>
    <t>Взрослый ужин (от 13 лет) – 800 руб. на человека/ For an adult (from 13 y. o.)  – 800 rubles for an adult (per night, including VAT);</t>
  </si>
  <si>
    <t>Срок действия предложения: 10.07.20 -  30.11.2020/ This offer is available from 10.07.20 till 30.11.2020</t>
  </si>
  <si>
    <t>29.11.2020-30.11.2020</t>
  </si>
  <si>
    <t>17.01.2021-21.01.2021</t>
  </si>
  <si>
    <t>01.10.2020-10.10.2025</t>
  </si>
  <si>
    <t>01.10.2020-10.10.2026</t>
  </si>
  <si>
    <t>01.10.2020-10.10.2027</t>
  </si>
  <si>
    <t>01.10.2020-10.10.2028</t>
  </si>
  <si>
    <t>01.10.2020-10.10.2029</t>
  </si>
  <si>
    <t>Условия/ Conditions: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</si>
  <si>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</si>
  <si>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"Горный детокс"/ "Mountain detox" special rates</t>
  </si>
  <si>
    <t>Полный пансион (Детокс меню)/ Full board (Detox menu)</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</si>
  <si>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</si>
  <si>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</si>
  <si>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</si>
  <si>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</si>
  <si>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</si>
  <si>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</si>
  <si>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</si>
  <si>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</si>
  <si>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</si>
  <si>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indexed="8"/>
        <rFont val="Times New Roman"/>
        <family val="1"/>
        <charset val="204"/>
      </rPr>
      <t>11.01.2021-11.04.2021</t>
    </r>
    <r>
      <rPr>
        <sz val="9"/>
        <color indexed="8"/>
        <rFont val="Times New Roman"/>
        <family val="1"/>
        <charset val="204"/>
      </rPr>
      <t xml:space="preserve"> - </t>
    </r>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11.01.2021-11.04.2021 - 1700</t>
    </r>
    <r>
      <rPr>
        <sz val="9"/>
        <color indexed="8"/>
        <rFont val="Times New Roman"/>
        <family val="1"/>
        <charset val="204"/>
      </rPr>
      <t xml:space="preserve">  rubles - adult, </t>
    </r>
    <r>
      <rPr>
        <b/>
        <sz val="9"/>
        <color indexed="8"/>
        <rFont val="Times New Roman"/>
        <family val="1"/>
        <charset val="204"/>
      </rPr>
      <t>950</t>
    </r>
    <r>
      <rPr>
        <sz val="9"/>
        <color indexed="8"/>
        <rFont val="Times New Roman"/>
        <family val="1"/>
        <charset val="204"/>
      </rPr>
      <t xml:space="preserve"> - child.</t>
    </r>
  </si>
  <si>
    <t>22.01.2021-31.01.2021</t>
  </si>
  <si>
    <t>20.12.2020-24.12.2020</t>
  </si>
  <si>
    <t>Без завтрака/ Room only</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</si>
  <si>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</si>
  <si>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</si>
  <si>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</si>
  <si>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Пользование термальной зоной СПА и тренажерным залом/ free GYM and SPA;</t>
  </si>
  <si>
    <t>НДС 20% (в рублях) за номер в сутки/ VAT 20%;</t>
  </si>
  <si>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</si>
  <si>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</si>
  <si>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</si>
  <si>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</si>
  <si>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</si>
  <si>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</si>
  <si>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</si>
  <si>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</si>
  <si>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</si>
  <si>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</si>
  <si>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</si>
  <si>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</si>
  <si>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</si>
  <si>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</si>
  <si>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</si>
  <si>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t>Специальный тариф "Яркие весенние каникулы"</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</si>
  <si>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</si>
  <si>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</si>
  <si>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</si>
  <si>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1 дневной спортивный ски-пасс в любой день размещения*/ 1 Ski-pass (sporty) per person per stay*</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</si>
  <si>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</si>
  <si>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</si>
  <si>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</si>
  <si>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</si>
  <si>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</si>
  <si>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 Услуги и бонусы предложения действуют только в период проживания и предоставляются однократно, согласно условиям в купонной книге.</t>
  </si>
  <si>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</si>
  <si>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</si>
  <si>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1700</t>
    </r>
    <r>
      <rPr>
        <sz val="9"/>
        <color indexed="8"/>
        <rFont val="Times New Roman"/>
        <family val="1"/>
        <charset val="204"/>
      </rPr>
      <t xml:space="preserve"> adult, </t>
    </r>
    <r>
      <rPr>
        <b/>
        <sz val="9"/>
        <color indexed="8"/>
        <rFont val="Times New Roman"/>
        <family val="1"/>
        <charset val="204"/>
      </rPr>
      <t>950</t>
    </r>
    <r>
      <rPr>
        <sz val="9"/>
        <color indexed="8"/>
        <rFont val="Times New Roman"/>
        <family val="1"/>
        <charset val="204"/>
      </rPr>
      <t xml:space="preserve"> rubles - child;</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</si>
  <si>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</si>
  <si>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</si>
  <si>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</si>
  <si>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BAR -10%</t>
  </si>
  <si>
    <t>OPEN RATES/ Специальный тариф "Зарядись энергией гор"</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</si>
  <si>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</si>
  <si>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</si>
  <si>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</si>
  <si>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</si>
  <si>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</si>
  <si>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</si>
  <si>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</si>
  <si>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</si>
  <si>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</si>
  <si>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</si>
  <si>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</si>
  <si>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</si>
  <si>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</si>
  <si>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</si>
  <si>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</si>
  <si>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Премиум Делюкс/ Deluxe Premium</t>
  </si>
  <si>
    <r>
      <t xml:space="preserve">Мин срок бронирования до заезда: </t>
    </r>
    <r>
      <rPr>
        <b/>
        <sz val="9"/>
        <color theme="1"/>
        <rFont val="Times New Roman"/>
        <family val="1"/>
        <charset val="204"/>
      </rPr>
      <t>7</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7</t>
    </r>
    <r>
      <rPr>
        <sz val="9"/>
        <color indexed="8"/>
        <rFont val="Times New Roman"/>
        <family val="1"/>
        <charset val="204"/>
      </rPr>
      <t xml:space="preserve"> days.</t>
    </r>
  </si>
  <si>
    <t>NETTO   Специальный тариф "Зарядись энергией гор"</t>
  </si>
  <si>
    <t>NETTO     Специальный тариф "Зарядись энергией гор"</t>
  </si>
  <si>
    <t xml:space="preserve">  Специальный тариф "Зарядись энергией гор"</t>
  </si>
  <si>
    <r>
      <t xml:space="preserve">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каждого гостя - 800 взрослый/600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</si>
  <si>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</si>
  <si>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Представительский люкс с джакузи и террасой/ Executive Suite with jacuzzi and terrace</t>
  </si>
  <si>
    <t xml:space="preserve">от 1 до 2 </t>
  </si>
  <si>
    <t>Люкс Гранд с рабочим кабинетом/ Grand Suite with office</t>
  </si>
  <si>
    <t>comission rate</t>
  </si>
  <si>
    <t>Подъем на канатной дороге до уровня 960м. / Free of charge access to a cable car "Krasnaya Polyana" К-1  (Polyana 540 - Polyana 960);</t>
  </si>
  <si>
    <t>Проживание в номере выбранной категории, с высокоскоростным доступом WiFi / Accommodation in a room of the selected category, with WiFi</t>
  </si>
  <si>
    <t>Пользование Сауной (для несовершеннолетних детей доступ в сопровождении взрослых) / Use of the Sauna (for underage children access accompanied by adults</t>
  </si>
  <si>
    <t>Пользование тренажерным залом; / Use of the gym</t>
  </si>
  <si>
    <t>Специальный тариф "Отдыхай и Катай"/  "Rest and Ski" special rates</t>
  </si>
  <si>
    <t>ски-пасс 1 гость</t>
  </si>
  <si>
    <t>ски-пасс 2 гостя</t>
  </si>
  <si>
    <t xml:space="preserve"> доп место (взр) + ски-пасс</t>
  </si>
  <si>
    <t xml:space="preserve">OPEN RATE </t>
  </si>
  <si>
    <r>
      <t xml:space="preserve">comission rate </t>
    </r>
    <r>
      <rPr>
        <b/>
        <sz val="9"/>
        <color rgb="FFFF0000"/>
        <rFont val="Times New Roman"/>
        <family val="1"/>
        <charset val="204"/>
      </rPr>
      <t>БЕЗ СКИ-ПАССОВ</t>
    </r>
  </si>
  <si>
    <t xml:space="preserve"> СТОИМОСТЬ СКИ-ПАССОВ</t>
  </si>
  <si>
    <t>НДС, предусмотренный НК РФ / VAT provided for by the Tax Code of the Russian Federation</t>
  </si>
  <si>
    <t>NETTO18</t>
  </si>
  <si>
    <t>NETTO15</t>
  </si>
  <si>
    <t xml:space="preserve">Тариф "Раннее бронирование" NETTO RATES </t>
  </si>
  <si>
    <r>
      <t xml:space="preserve">NETTO RATES  FIT20 </t>
    </r>
    <r>
      <rPr>
        <b/>
        <sz val="9"/>
        <color rgb="FFFF0000"/>
        <rFont val="Times New Roman"/>
        <family val="1"/>
        <charset val="204"/>
      </rPr>
      <t xml:space="preserve">     БЕЗ СКИ-ПАССОВ</t>
    </r>
  </si>
  <si>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</si>
  <si>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</si>
  <si>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</si>
  <si>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</si>
  <si>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</si>
  <si>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для всех гостей в номере</t>
  </si>
  <si>
    <t>for all guests in the room</t>
  </si>
  <si>
    <t>NETTO 15</t>
  </si>
  <si>
    <t>NETTO18 + 25 руб</t>
  </si>
  <si>
    <t xml:space="preserve">Тариф "Раннее бронирование" NETTO RATES  + 25 </t>
  </si>
  <si>
    <t>Завтрак в ресторане Green &amp; Grill – по системе «Шведский стол»;Breakfast in the restaurant Green &amp; Grill  ("Buffet")</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</si>
  <si>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</si>
  <si>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NETTO RATES 25%</t>
  </si>
  <si>
    <t>Comission RATE 12%</t>
  </si>
  <si>
    <r>
      <t xml:space="preserve">NETTO RATES  FIT20 </t>
    </r>
    <r>
      <rPr>
        <b/>
        <sz val="9"/>
        <color rgb="FFFF0000"/>
        <rFont val="Times New Roman"/>
        <family val="1"/>
        <charset val="204"/>
      </rPr>
      <t xml:space="preserve">    + 25 </t>
    </r>
  </si>
  <si>
    <t>NETTO 20 +25</t>
  </si>
  <si>
    <t>2. Transfer to the Black Sea coast</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</si>
  <si>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</si>
  <si>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</si>
  <si>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Специальный тариф "Stay&amp;Get 4=3"/  "Stay&amp;Get 4=3" special rates</t>
  </si>
  <si>
    <r>
      <t>Период продажи:</t>
    </r>
    <r>
      <rPr>
        <b/>
        <sz val="9"/>
        <rFont val="Times New Roman"/>
        <family val="1"/>
        <charset val="204"/>
      </rPr>
      <t xml:space="preserve"> 01.07.2023 - 31.08.2023</t>
    </r>
    <r>
      <rPr>
        <sz val="9"/>
        <rFont val="Times New Roman"/>
        <family val="1"/>
        <charset val="204"/>
      </rPr>
      <t xml:space="preserve">/ Period of sales: </t>
    </r>
    <r>
      <rPr>
        <b/>
        <sz val="9"/>
        <rFont val="Times New Roman"/>
        <family val="1"/>
        <charset val="204"/>
      </rPr>
      <t>01.07.2023 - 31.08.2023</t>
    </r>
  </si>
  <si>
    <r>
      <t>Период проживания:</t>
    </r>
    <r>
      <rPr>
        <b/>
        <sz val="9"/>
        <rFont val="Times New Roman"/>
        <family val="1"/>
        <charset val="204"/>
      </rPr>
      <t xml:space="preserve"> 11.07.2023 - 31.08.2023/</t>
    </r>
    <r>
      <rPr>
        <sz val="9"/>
        <rFont val="Times New Roman"/>
        <family val="1"/>
        <charset val="204"/>
      </rPr>
      <t xml:space="preserve"> Period of stay: </t>
    </r>
    <r>
      <rPr>
        <b/>
        <sz val="9"/>
        <rFont val="Times New Roman"/>
        <family val="1"/>
        <charset val="204"/>
      </rPr>
      <t>11.07.2023 - 31.08.2023</t>
    </r>
  </si>
  <si>
    <t>Специальный тариф "Яркие осенние каникулы"/ "Bright spring holidays" special rates</t>
  </si>
  <si>
    <r>
      <t xml:space="preserve">Период бронирования: </t>
    </r>
    <r>
      <rPr>
        <b/>
        <sz val="9"/>
        <rFont val="Times New Roman"/>
        <family val="1"/>
        <charset val="204"/>
      </rPr>
      <t>01.08.2023 - 30.11.2023</t>
    </r>
    <r>
      <rPr>
        <sz val="9"/>
        <rFont val="Times New Roman"/>
        <family val="1"/>
        <charset val="204"/>
      </rPr>
      <t>/ Period of sales:</t>
    </r>
    <r>
      <rPr>
        <b/>
        <sz val="9"/>
        <rFont val="Times New Roman"/>
        <family val="1"/>
        <charset val="204"/>
      </rPr>
      <t xml:space="preserve"> 01.08.2023 - 30.11.2023</t>
    </r>
  </si>
  <si>
    <r>
      <t>Период проживания:</t>
    </r>
    <r>
      <rPr>
        <b/>
        <sz val="9"/>
        <rFont val="Times New Roman"/>
        <family val="1"/>
        <charset val="204"/>
      </rPr>
      <t xml:space="preserve"> 01.10.2023 - 30.11.2023</t>
    </r>
    <r>
      <rPr>
        <sz val="9"/>
        <rFont val="Times New Roman"/>
        <family val="1"/>
        <charset val="204"/>
      </rPr>
      <t xml:space="preserve">/ Period of stay: </t>
    </r>
    <r>
      <rPr>
        <b/>
        <sz val="9"/>
        <rFont val="Times New Roman"/>
        <family val="1"/>
        <charset val="204"/>
      </rPr>
      <t>01.10.2023 - 30.11.2023</t>
    </r>
  </si>
  <si>
    <t>Дополнительно ЕДИНОРАЗОВО в стоимость заявки добавляются прогулочные ски-пассы  для каждого взрослого, стоимость - 1800 руб. При размещении дополнительных гостей, также ЕДИНОРАЗОВО добавляются в стоимость заявки прогулочные ски-пассы на каждого гостя - 1800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- 1800 rub (per adult).  The cost of the ski-passes for each guest (at extra bed) is also added - 1800 rub (per adult). Please, add the cost of ski-passes for all adult to the application immediately. Ski passes for children are provided free of charge.</t>
  </si>
  <si>
    <r>
      <t xml:space="preserve">По купонной книге в предложение </t>
    </r>
    <r>
      <rPr>
        <b/>
        <sz val="10"/>
        <rFont val="Times New Roman"/>
        <family val="1"/>
        <charset val="204"/>
      </rPr>
      <t>«яркие осенние каникулы» входят </t>
    </r>
    <r>
      <rPr>
        <b/>
        <i/>
        <sz val="10"/>
        <rFont val="Times New Roman"/>
        <family val="1"/>
        <charset val="204"/>
      </rPr>
      <t>бесплатно*</t>
    </r>
    <r>
      <rPr>
        <b/>
        <sz val="10"/>
        <rFont val="Times New Roman"/>
        <family val="1"/>
        <charset val="204"/>
      </rPr>
      <t>:</t>
    </r>
  </si>
  <si>
    <t>According to the coupon book, the  ""bright autumn holidays"" offer includes free*:</t>
  </si>
  <si>
    <t>1800 рублей - взрослый/ 1800 rub - adult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</si>
  <si>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</si>
  <si>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</si>
  <si>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</si>
  <si>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</si>
  <si>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</si>
  <si>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2. Стикерпак с талисманом курорта Серной Полей</t>
  </si>
  <si>
    <t>3. Обзорная экскурсия по высотам Курорта</t>
  </si>
  <si>
    <t>4. Прокат городского велосипеда на 1 час</t>
  </si>
  <si>
    <t>5. Консультация стилиста и визажиста от салона в спа-центре SOUL SPA</t>
  </si>
  <si>
    <t>2.Sticker pack with the mascot of the Sulfur Fields resort</t>
  </si>
  <si>
    <t>3. Sightseeing tour of the height of the Resort</t>
  </si>
  <si>
    <t>4.City bike rental for 1 hour</t>
  </si>
  <si>
    <t>5. Consultation with a stylist and make-up artist from the salon in SOUL SPA</t>
  </si>
  <si>
    <t>1.  Прогулочный билет "Панорама Красной Поляны" на все открытые канатные дороги</t>
  </si>
  <si>
    <t>1. Walking ticket "Panorama of Krasnaya Polyana" for all open cable cars</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</si>
  <si>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</si>
  <si>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</si>
  <si>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</si>
  <si>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</si>
  <si>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</si>
  <si>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t>NETTO20 + 25 руб</t>
  </si>
  <si>
    <t>NETTO20</t>
  </si>
  <si>
    <t>Тарифы на ски-пассы / Rates for  ski passes:</t>
  </si>
  <si>
    <r>
      <t xml:space="preserve">NETTO RATES  FIT18 </t>
    </r>
    <r>
      <rPr>
        <b/>
        <sz val="9"/>
        <color rgb="FFFF0000"/>
        <rFont val="Times New Roman"/>
        <family val="1"/>
        <charset val="204"/>
      </rPr>
      <t xml:space="preserve"> +25     БЕЗ СКИ-ПАССОВ</t>
    </r>
  </si>
  <si>
    <r>
      <t>NETTO RATES  FIT20 +35</t>
    </r>
    <r>
      <rPr>
        <b/>
        <sz val="9"/>
        <color rgb="FFFF0000"/>
        <rFont val="Times New Roman"/>
        <family val="1"/>
        <charset val="204"/>
      </rPr>
      <t xml:space="preserve">     БЕЗ СКИ-ПАССОВ</t>
    </r>
  </si>
  <si>
    <t>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- 2000 rub (per adult).  The cost of the ski-passes for each guest (at extra bed) is also added - 2000 rub (per adult). Please, add the cost of ski-passes for all adult to the application immediately. Ski passes for children are provided free of charge.</t>
  </si>
  <si>
    <t>2000 рублей - взрослый/ 2000 rub - adult</t>
  </si>
  <si>
    <t xml:space="preserve">1.  Прогулочные билеты "Панорама Красной Поляны" с посещением смотровой площадки 360° на Поляне 2200 </t>
  </si>
  <si>
    <t xml:space="preserve">5. Посещение Леса Чудес и Фермы северных оленей для детей от 5 до 12 лет </t>
  </si>
  <si>
    <t>Бесплатно при покупке одного взрослого билета</t>
  </si>
  <si>
    <t xml:space="preserve">6. Стикер-пак в подарок </t>
  </si>
  <si>
    <t>1 стикер на один номер</t>
  </si>
  <si>
    <t>1. Walking tickets "Panorama of Krasnaya Polyana" with a visit to the 360° observation deck at Polyana 2200</t>
  </si>
  <si>
    <t>5. Visit to the Forest of Wonders and Reindeer Farm for children from 5 to 12 years old</t>
  </si>
  <si>
    <t>Free with the purchase of one adult ticket</t>
  </si>
  <si>
    <t>6. Sticker pack as a gift</t>
  </si>
  <si>
    <t>NETTO 18</t>
  </si>
  <si>
    <t>NETTO 18 +25</t>
  </si>
  <si>
    <t>NETTO 20 +35</t>
  </si>
  <si>
    <t xml:space="preserve">comiss rate </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</si>
  <si>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</si>
  <si>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</si>
  <si>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Специальный тариф "Каникулы в горах"/ "Holidays in the mountains" special rates</t>
  </si>
  <si>
    <t>Специальный тариф "Наполни свое лето"</t>
  </si>
  <si>
    <t>NETTO RATES 18</t>
  </si>
  <si>
    <r>
      <t xml:space="preserve">Период продажи: </t>
    </r>
    <r>
      <rPr>
        <b/>
        <sz val="9"/>
        <rFont val="Times New Roman"/>
        <family val="1"/>
        <charset val="204"/>
      </rPr>
      <t>01.04.2024 - 29.09.2024</t>
    </r>
    <r>
      <rPr>
        <sz val="9"/>
        <rFont val="Times New Roman"/>
        <family val="1"/>
        <charset val="204"/>
      </rPr>
      <t xml:space="preserve">/ Period of sales: </t>
    </r>
    <r>
      <rPr>
        <b/>
        <sz val="9"/>
        <rFont val="Times New Roman"/>
        <family val="1"/>
        <charset val="204"/>
      </rPr>
      <t>01.04.2024- 29.09.2024</t>
    </r>
  </si>
  <si>
    <r>
      <t xml:space="preserve">Период проживания: </t>
    </r>
    <r>
      <rPr>
        <b/>
        <sz val="9"/>
        <rFont val="Times New Roman"/>
        <family val="1"/>
        <charset val="204"/>
      </rPr>
      <t>01.06.2024 - 30.09.2024​</t>
    </r>
    <r>
      <rPr>
        <sz val="9"/>
        <rFont val="Times New Roman"/>
        <family val="1"/>
        <charset val="204"/>
      </rPr>
      <t xml:space="preserve">/ Period of stay: </t>
    </r>
    <r>
      <rPr>
        <b/>
        <sz val="9"/>
        <rFont val="Times New Roman"/>
        <family val="1"/>
        <charset val="204"/>
      </rPr>
      <t>01.06.2024 - 30.09.2024​</t>
    </r>
  </si>
  <si>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</si>
  <si>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</si>
  <si>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2. Трансфер на побережье Чёрного моря </t>
  </si>
  <si>
    <t>для всех гостей в номере, по предварительной записи</t>
  </si>
  <si>
    <t>3. Обзорная экскурсия по высотам с 540 м до 2200 м</t>
  </si>
  <si>
    <t xml:space="preserve">5. Прокат городского велосипеда на 1 час </t>
  </si>
  <si>
    <t>для всех гостей в номере 7+</t>
  </si>
  <si>
    <t xml:space="preserve">6. Занятия йогой </t>
  </si>
  <si>
    <t>1 тренировка, для всех взрослых, 14+</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</si>
  <si>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</si>
  <si>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According to the coupon book, the "Fill up your summer" offer includes free*:</t>
  </si>
  <si>
    <t>for all guests in the room, by appointment</t>
  </si>
  <si>
    <t>3. Sightseeing tour of altitudes from 540 m to 2200 m</t>
  </si>
  <si>
    <t>5. City bike rental for 1 hour</t>
  </si>
  <si>
    <t>for all guests in room 7+</t>
  </si>
  <si>
    <t>6. Yoga classes</t>
  </si>
  <si>
    <t>1 training session, for all adults, 14+</t>
  </si>
  <si>
    <t>*The beach is open from 06/01/2024-09/30/2024, the schedule may be subject to change depending on weather conditions. A shuttle service is provided daily for all guests staying in a room.Check the transfer schedule at the reception of your hotel. Pre-registration for transfer is required.</t>
  </si>
  <si>
    <t>A coupon book is issued upon check-in at the rate: 1 room = 1 book.</t>
  </si>
  <si>
    <t>NETTO 18+25</t>
  </si>
  <si>
    <r>
      <t>На период</t>
    </r>
    <r>
      <rPr>
        <b/>
        <sz val="9"/>
        <rFont val="Times New Roman"/>
        <family val="1"/>
        <charset val="204"/>
      </rPr>
      <t xml:space="preserve"> 
09.01.24 - 28.12.24; 09.01.25 - 31.03.25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29.12.2024 - 08.01.2025</t>
    </r>
    <r>
      <rPr>
        <sz val="9"/>
        <rFont val="Times New Roman"/>
        <family val="1"/>
        <charset val="204"/>
      </rPr>
      <t xml:space="preserve">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rFont val="Times New Roman"/>
        <family val="1"/>
        <charset val="204"/>
      </rPr>
      <t xml:space="preserve">09.01.24 - 28.12.24; 09.01.25 - 31.03.254 </t>
    </r>
    <r>
      <rPr>
        <sz val="9"/>
        <rFont val="Times New Roman"/>
        <family val="1"/>
        <charset val="204"/>
      </rPr>
      <t xml:space="preserve"> -
the reservation can be cancel without penalty up to 24 hours before arrival. Cancellation after the specified time - a penalty - the cost of the first night of stay.
For the period 
</t>
    </r>
    <r>
      <rPr>
        <b/>
        <sz val="9"/>
        <rFont val="Times New Roman"/>
        <family val="1"/>
        <charset val="204"/>
      </rPr>
      <t>29.12.2024 - 08.01.2025 -</t>
    </r>
    <r>
      <rPr>
        <sz val="9"/>
        <rFont val="Times New Roman"/>
        <family val="1"/>
        <charset val="204"/>
      </rPr>
      <t xml:space="preserve"> 
free cancellation 45 days before arrival. Reservation must be 100% prepaid by the Customer. Cancellation after the specified time - a penalty - 100% of the cost of the reservation.   
</t>
    </r>
  </si>
  <si>
    <r>
      <t>Период продажи:</t>
    </r>
    <r>
      <rPr>
        <b/>
        <sz val="9"/>
        <rFont val="Times New Roman"/>
        <family val="1"/>
        <charset val="204"/>
      </rPr>
      <t xml:space="preserve"> 09.01.24 - 31.03.25</t>
    </r>
    <r>
      <rPr>
        <sz val="9"/>
        <rFont val="Times New Roman"/>
        <family val="1"/>
        <charset val="204"/>
      </rPr>
      <t xml:space="preserve">
Period of sales: </t>
    </r>
    <r>
      <rPr>
        <b/>
        <sz val="9"/>
        <rFont val="Times New Roman"/>
        <family val="1"/>
        <charset val="204"/>
      </rPr>
      <t xml:space="preserve"> 09.01.24 - 31.03.25</t>
    </r>
  </si>
  <si>
    <r>
      <t xml:space="preserve">Период проживания: </t>
    </r>
    <r>
      <rPr>
        <b/>
        <sz val="9"/>
        <rFont val="Times New Roman"/>
        <family val="1"/>
        <charset val="204"/>
      </rPr>
      <t xml:space="preserve"> 09.01.24 - 28.12.24 ; 09.01.25 - 31.03.25
</t>
    </r>
    <r>
      <rPr>
        <sz val="9"/>
        <rFont val="Times New Roman"/>
        <family val="1"/>
        <charset val="204"/>
      </rPr>
      <t xml:space="preserve">Period of sales: </t>
    </r>
    <r>
      <rPr>
        <b/>
        <sz val="9"/>
        <rFont val="Times New Roman"/>
        <family val="1"/>
        <charset val="204"/>
      </rPr>
      <t xml:space="preserve"> 09.01.24 - 28.12.24 ; 09.01.25 - 31.03.25</t>
    </r>
  </si>
  <si>
    <r>
      <t xml:space="preserve">Дополнительно ЕДИНОРАЗОВО в стоимость заявки добавляются прогулочные ски-пассы  для каждого взрослого (старше 13 лет), стоимость - 2100 руб. При размещении дополнительных гостей, также ЕДИНОРАЗОВО добавляются в стоимость заявки прогулочные ски-пассы на каждого гостя - 2100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- 2100 rub (per adult).  The cost of the ski-passes for each guest (at extra bed) is also added - 2100 rub (per adult). Please, add the cost of ski-passes for all adult to the application immediately.
 </t>
    </r>
    <r>
      <rPr>
        <b/>
        <u/>
        <sz val="10"/>
        <rFont val="Times New Roman"/>
        <family val="1"/>
        <charset val="204"/>
      </rPr>
      <t>Ski passes for children (0-12,99)  are provided free of charge.</t>
    </r>
  </si>
  <si>
    <t>2. Один маршрут веревочного парка</t>
  </si>
  <si>
    <t>(для всех гостей в номере, 4+)</t>
  </si>
  <si>
    <t xml:space="preserve">3. Аренда роликов на 1 час </t>
  </si>
  <si>
    <t>для всех гостей, 7+</t>
  </si>
  <si>
    <t>4. Обзорная экскурсия по высотам с 540 до 2200</t>
  </si>
  <si>
    <t>Для всех гостей в номере, для принятия участия в экскурсии необходим билет на канатную дорогу.Количество мест ограничено. Предварительная запись обязательна.</t>
  </si>
  <si>
    <t xml:space="preserve">2. One rope park route
</t>
  </si>
  <si>
    <t>(for all guests in the room, 4+)</t>
  </si>
  <si>
    <t xml:space="preserve">3. Roller skate rental for 1 hour
</t>
  </si>
  <si>
    <t>for all guests, 7+</t>
  </si>
  <si>
    <t>4.Sightseeing tour of the heights from 540 to 2200</t>
  </si>
  <si>
    <t>For all guests in the room, to participate in the tour, a ticket for the cable car is required. The number of places is limited. Pre-registration is required.</t>
  </si>
  <si>
    <t>2100 рублей - взрослый/ 2100 rub - adult</t>
  </si>
  <si>
    <t>4. ---</t>
  </si>
  <si>
    <t>4. ----</t>
  </si>
  <si>
    <r>
      <t>Период бронирования:</t>
    </r>
    <r>
      <rPr>
        <b/>
        <sz val="9"/>
        <rFont val="Times New Roman"/>
        <family val="1"/>
        <charset val="204"/>
      </rPr>
      <t xml:space="preserve"> 01.08.2024 - 30.11.2024 </t>
    </r>
    <r>
      <rPr>
        <sz val="9"/>
        <rFont val="Times New Roman"/>
        <family val="1"/>
        <charset val="204"/>
      </rPr>
      <t>/ 
Period of sales:</t>
    </r>
    <r>
      <rPr>
        <b/>
        <sz val="9"/>
        <rFont val="Times New Roman"/>
        <family val="1"/>
        <charset val="204"/>
      </rPr>
      <t xml:space="preserve">  01.08.2024 - 30.11.2024 </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</si>
  <si>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 xml:space="preserve">01.10.2024 - 30.11.2024 </t>
    </r>
  </si>
  <si>
    <r>
      <t xml:space="preserve">Период бронирования / Period of sales:
</t>
    </r>
    <r>
      <rPr>
        <b/>
        <sz val="9"/>
        <rFont val="Times New Roman"/>
        <family val="1"/>
        <charset val="204"/>
      </rPr>
      <t>15.10.2023 - 31.03.2025</t>
    </r>
    <r>
      <rPr>
        <sz val="9"/>
        <rFont val="Times New Roman"/>
        <family val="1"/>
        <charset val="204"/>
      </rPr>
      <t xml:space="preserve">
</t>
    </r>
  </si>
  <si>
    <r>
      <t xml:space="preserve">Период проживания  / Period of stay: </t>
    </r>
    <r>
      <rPr>
        <b/>
        <sz val="9"/>
        <rFont val="Times New Roman"/>
        <family val="1"/>
        <charset val="204"/>
      </rPr>
      <t xml:space="preserve">  
13.12.2024 - 26.12.2024
13.01.2025 - 20.02.2025
11.03.2025 - 31.03.2025
</t>
    </r>
  </si>
  <si>
    <r>
      <rPr>
        <b/>
        <sz val="9"/>
        <color theme="1"/>
        <rFont val="Times New Roman"/>
        <family val="1"/>
        <charset val="204"/>
      </rPr>
      <t>13.12.2024 - 31.03.2025</t>
    </r>
    <r>
      <rPr>
        <sz val="9"/>
        <color theme="1"/>
        <rFont val="Times New Roman"/>
        <family val="1"/>
        <charset val="204"/>
      </rPr>
      <t xml:space="preserve"> - 3 500 руб / сут</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</si>
  <si>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</si>
  <si>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Дополнительно в стоимость заявки добавляется стоимость ски-пасса для каждого взрослого ЕЖЕДНЕВНО  (3500 руб/сут) .
При размещении дополнительных гостей, также ЕЖЕДНЕВНО добавляется стоимость ски-пасса на каждого взрослого гостя (3500 руб/сут).
Стоимость ски-пассов на всех взрослых просим сразу добавлять в заявку.
</t>
    </r>
    <r>
      <rPr>
        <sz val="9"/>
        <color rgb="FFFF0000"/>
        <rFont val="Calibri"/>
        <family val="2"/>
        <charset val="204"/>
        <scheme val="minor"/>
      </rPr>
      <t>С</t>
    </r>
    <r>
      <rPr>
        <sz val="10"/>
        <color rgb="FFFF0000"/>
        <rFont val="Calibri"/>
        <family val="2"/>
        <charset val="204"/>
        <scheme val="minor"/>
      </rPr>
      <t xml:space="preserve">ки-пассы на детей гости приобретают на месте при заселении.  
</t>
    </r>
    <r>
      <rPr>
        <sz val="10"/>
        <rFont val="Calibri"/>
        <family val="2"/>
        <charset val="204"/>
        <scheme val="minor"/>
      </rPr>
      <t>Additionally, the cost of a ski pass for each adult is added to the application cost DAILY (3500 rubles/day).
When placing additional guests, the cost of a ski pass for each adult guest is also added DAILY (3500 rubles/day).
Please add the cost of ski passes for all adults to the application immediately.
Guests purchase ski passes for children on site upon check-in.</t>
    </r>
  </si>
  <si>
    <r>
      <t xml:space="preserve">NETTO RATES  FIT20 </t>
    </r>
    <r>
      <rPr>
        <b/>
        <sz val="9"/>
        <color rgb="FFFF0000"/>
        <rFont val="Times New Roman"/>
        <family val="1"/>
        <charset val="204"/>
      </rPr>
      <t xml:space="preserve">    БЕЗ СКИ-ПАССОВ</t>
    </r>
  </si>
  <si>
    <r>
      <t xml:space="preserve">NETTO RATES  FIT18 </t>
    </r>
    <r>
      <rPr>
        <b/>
        <sz val="9"/>
        <color rgb="FFFF0000"/>
        <rFont val="Times New Roman"/>
        <family val="1"/>
        <charset val="204"/>
      </rPr>
      <t xml:space="preserve">    + 25  БЕЗ СКИ-ПАССОВ</t>
    </r>
  </si>
  <si>
    <r>
      <t xml:space="preserve">NETTO RATES  FIT15 </t>
    </r>
    <r>
      <rPr>
        <b/>
        <sz val="9"/>
        <color rgb="FFFF0000"/>
        <rFont val="Times New Roman"/>
        <family val="1"/>
        <charset val="204"/>
      </rPr>
      <t>БЕЗ СКИ-ПАССОВ</t>
    </r>
  </si>
  <si>
    <r>
      <t>Период проживания / Period of stay:</t>
    </r>
    <r>
      <rPr>
        <b/>
        <sz val="9"/>
        <rFont val="Times New Roman"/>
        <family val="1"/>
        <charset val="204"/>
      </rPr>
      <t xml:space="preserve"> 
03.11.2024 - 09.11.2024 </t>
    </r>
  </si>
  <si>
    <r>
      <t xml:space="preserve">Период продажи / Period of sales: 
</t>
    </r>
    <r>
      <rPr>
        <b/>
        <sz val="9"/>
        <rFont val="Times New Roman"/>
        <family val="1"/>
        <charset val="204"/>
      </rPr>
      <t>21.10.2024 - 09.11.2024</t>
    </r>
  </si>
  <si>
    <r>
      <t>На период</t>
    </r>
    <r>
      <rPr>
        <b/>
        <sz val="9"/>
        <rFont val="Times New Roman"/>
        <family val="1"/>
        <charset val="204"/>
      </rPr>
      <t xml:space="preserve"> 
09.01.24 - 28.12.24; 09.01.25 - 31.03.25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rFont val="Times New Roman"/>
        <family val="1"/>
        <charset val="204"/>
      </rPr>
      <t>29.12.2024 - 08.01.2025</t>
    </r>
    <r>
      <rPr>
        <sz val="9"/>
        <rFont val="Times New Roman"/>
        <family val="1"/>
        <charset val="204"/>
      </rPr>
      <t xml:space="preserve">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
</t>
    </r>
    <r>
      <rPr>
        <sz val="9"/>
        <rFont val="Times New Roman"/>
        <family val="1"/>
        <charset val="204"/>
      </rPr>
      <t xml:space="preserve">
</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</si>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si>
  <si>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</sst>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Arial Cyr"/>
      <charset val="204"/>
    </font>
    <font>
      <b/>
      <sz val="9"/>
      <name val="Times New Roman"/>
      <family val="1"/>
      <charset val="204"/>
    </font>
    <font>
      <sz val="9"/>
      <name val="Times New Roman"/>
      <family val="1"/>
      <charset val="204"/>
    </font>
    <font>
      <b/>
      <sz val="8"/>
      <name val="Times New Roman"/>
      <family val="1"/>
      <charset val="204"/>
    </font>
    <font>
      <b/>
      <sz val="9"/>
      <color indexed="63"/>
      <name val="Times New Roman"/>
      <family val="1"/>
      <charset val="204"/>
    </font>
    <font>
      <b/>
      <sz val="9"/>
      <color indexed="8"/>
      <name val="Calibri"/>
      <family val="2"/>
      <charset val="204"/>
    </font>
    <font>
      <b/>
      <sz val="10"/>
      <color indexed="8"/>
      <name val="Calibri"/>
      <family val="2"/>
      <charset val="204"/>
    </font>
    <font>
      <sz val="10"/>
      <color indexed="8"/>
      <name val="Calibri"/>
      <family val="2"/>
      <charset val="204"/>
    </font>
    <font>
      <b/>
      <sz val="14"/>
      <name val="Times New Roman"/>
      <family val="1"/>
      <charset val="204"/>
    </font>
    <font>
      <sz val="9"/>
      <color indexed="8"/>
      <name val="Calibri"/>
      <family val="2"/>
    </font>
    <font>
      <sz val="7.5"/>
      <name val="Arial Cyr"/>
      <charset val="204"/>
    </font>
    <font>
      <b/>
      <sz val="7.5"/>
      <color indexed="8"/>
      <name val="Calibri"/>
      <family val="2"/>
      <charset val="204"/>
    </font>
    <font>
      <b/>
      <sz val="9"/>
      <color indexed="10"/>
      <name val="Calibri"/>
      <family val="2"/>
      <charset val="204"/>
    </font>
    <font>
      <sz val="11"/>
      <name val="Calibri"/>
      <family val="2"/>
      <charset val="204"/>
    </font>
    <font>
      <sz val="9"/>
      <color indexed="8"/>
      <name val="Times New Roman"/>
      <family val="1"/>
      <charset val="204"/>
    </font>
    <font>
      <sz val="9"/>
      <color indexed="63"/>
      <name val="Times New Roman"/>
      <family val="1"/>
      <charset val="204"/>
    </font>
    <font>
      <sz val="9"/>
      <name val="Times New Roman"/>
      <family val="1"/>
    </font>
    <font>
      <b/>
      <sz val="9"/>
      <name val="Times New Roman"/>
      <family val="1"/>
    </font>
    <font>
      <b/>
      <sz val="9"/>
      <color indexed="8"/>
      <name val="Times New Roman"/>
      <family val="1"/>
      <charset val="204"/>
    </font>
    <font>
      <i/>
      <sz val="9"/>
      <name val="Times New Roman"/>
      <family val="1"/>
      <charset val="204"/>
    </font>
    <font>
      <b/>
      <i/>
      <sz val="9"/>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11"/>
      <color theme="1"/>
      <name val="Calibri"/>
      <family val="2"/>
      <charset val="204"/>
      <scheme val="minor"/>
    </font>
    <font>
      <sz val="10"/>
      <name val="Calibri"/>
      <family val="2"/>
      <charset val="204"/>
      <scheme val="minor"/>
    </font>
    <font>
      <sz val="8"/>
      <color theme="1"/>
      <name val="Times New Roman"/>
      <family val="1"/>
      <charset val="204"/>
    </font>
    <font>
      <sz val="9"/>
      <color theme="1"/>
      <name val="Times New Roman"/>
      <family val="1"/>
      <charset val="204"/>
    </font>
    <font>
      <sz val="9"/>
      <color rgb="FF212121"/>
      <name val="Times New Roman"/>
      <family val="1"/>
      <charset val="204"/>
    </font>
    <font>
      <b/>
      <sz val="10"/>
      <color theme="1"/>
      <name val="Calibri"/>
      <family val="2"/>
      <charset val="204"/>
      <scheme val="minor"/>
    </font>
    <font>
      <b/>
      <sz val="10"/>
      <color rgb="FF212121"/>
      <name val="Calibri"/>
      <family val="2"/>
      <charset val="204"/>
      <scheme val="minor"/>
    </font>
    <font>
      <b/>
      <sz val="8"/>
      <color theme="1"/>
      <name val="Times New Roman"/>
      <family val="1"/>
      <charset val="204"/>
    </font>
    <font>
      <sz val="9"/>
      <color rgb="FF000000"/>
      <name val="Times New Roman"/>
      <family val="1"/>
      <charset val="204"/>
    </font>
    <font>
      <b/>
      <sz val="9"/>
      <color theme="1"/>
      <name val="Times New Roman"/>
      <family val="1"/>
      <charset val="204"/>
    </font>
    <font>
      <b/>
      <sz val="11"/>
      <color theme="1"/>
      <name val="Calibri"/>
      <family val="2"/>
      <charset val="204"/>
      <scheme val="minor"/>
    </font>
    <font>
      <sz val="10"/>
      <color theme="1"/>
      <name val="Times New Roman"/>
      <family val="1"/>
      <charset val="204"/>
    </font>
    <font>
      <b/>
      <sz val="11"/>
      <color rgb="FF212121"/>
      <name val="Calibri"/>
      <family val="2"/>
      <charset val="204"/>
      <scheme val="minor"/>
    </font>
    <font>
      <sz val="9"/>
      <color theme="1"/>
      <name val="Calibri"/>
      <family val="2"/>
      <charset val="204"/>
      <scheme val="minor"/>
    </font>
    <font>
      <sz val="9"/>
      <color theme="1"/>
      <name val="Calibri"/>
      <family val="2"/>
      <scheme val="minor"/>
    </font>
    <font>
      <b/>
      <sz val="9"/>
      <color theme="1"/>
      <name val="Calibri"/>
      <family val="2"/>
      <charset val="204"/>
      <scheme val="minor"/>
    </font>
    <font>
      <sz val="10"/>
      <color theme="1"/>
      <name val="Calibri"/>
      <family val="2"/>
      <charset val="204"/>
      <scheme val="minor"/>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8"/>
      <color theme="1"/>
      <name val="Verdana"/>
      <family val="2"/>
      <charset val="204"/>
    </font>
    <font>
      <sz val="9"/>
      <color theme="1"/>
      <name val="Verdana"/>
      <family val="2"/>
      <charset val="204"/>
    </font>
    <font>
      <b/>
      <sz val="11"/>
      <color rgb="FFFF0000"/>
      <name val="Calibri"/>
      <family val="2"/>
      <charset val="204"/>
    </font>
    <font>
      <i/>
      <sz val="10"/>
      <name val="Arial Cyr"/>
      <charset val="204"/>
    </font>
    <font>
      <sz val="10"/>
      <color rgb="FFFF0000"/>
      <name val="Arial Cyr"/>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b/>
      <sz val="10"/>
      <name val="Calibri"/>
      <family val="2"/>
      <charset val="204"/>
      <scheme val="minor"/>
    </font>
    <font>
      <sz val="9"/>
      <name val="Calibri"/>
      <family val="2"/>
      <charset val="204"/>
      <scheme val="minor"/>
    </font>
    <font>
      <sz val="9"/>
      <color rgb="FFFF0000"/>
      <name val="Calibri"/>
      <family val="2"/>
      <charset val="204"/>
      <scheme val="minor"/>
    </font>
    <font>
      <sz val="10"/>
      <color rgb="FFFF0000"/>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B2E4A4"/>
        <bgColor indexed="64"/>
      </patternFill>
    </fill>
    <fill>
      <patternFill patternType="solid">
        <fgColor rgb="FFFFCCFF"/>
        <bgColor indexed="64"/>
      </patternFill>
    </fill>
    <fill>
      <patternFill patternType="solid">
        <fgColor theme="7" tint="0.79998168889431442"/>
        <bgColor indexed="64"/>
      </patternFill>
    </fill>
    <fill>
      <patternFill patternType="solid">
        <fgColor rgb="FFFF99FF"/>
        <bgColor indexed="64"/>
      </patternFill>
    </fill>
    <fill>
      <patternFill patternType="solid">
        <fgColor rgb="FFCCECFF"/>
        <bgColor indexed="64"/>
      </patternFill>
    </fill>
  </fills>
  <borders count="3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29" fillId="0" borderId="0"/>
    <xf numFmtId="0" fontId="3" fillId="0" borderId="0"/>
    <xf numFmtId="0" fontId="2" fillId="0" borderId="0"/>
  </cellStyleXfs>
  <cellXfs count="262">
    <xf numFmtId="0" fontId="0" fillId="0" borderId="0" xfId="0"/>
    <xf numFmtId="0" fontId="5" fillId="0" borderId="0" xfId="0" applyFont="1" applyFill="1"/>
    <xf numFmtId="0" fontId="5" fillId="0" borderId="0" xfId="0" applyFont="1"/>
    <xf numFmtId="0" fontId="6" fillId="0" borderId="0" xfId="0" applyFont="1" applyFill="1"/>
    <xf numFmtId="0" fontId="7" fillId="2" borderId="0" xfId="0" applyFont="1" applyFill="1"/>
    <xf numFmtId="0" fontId="30" fillId="2" borderId="0" xfId="0" applyFont="1" applyFill="1"/>
    <xf numFmtId="0" fontId="6" fillId="3" borderId="1" xfId="0" applyFont="1" applyFill="1" applyBorder="1" applyAlignment="1"/>
    <xf numFmtId="0" fontId="6" fillId="3" borderId="2" xfId="0" applyFont="1" applyFill="1" applyBorder="1" applyAlignment="1"/>
    <xf numFmtId="0" fontId="30" fillId="0" borderId="3" xfId="0" applyFont="1" applyFill="1" applyBorder="1" applyAlignment="1">
      <alignment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0" xfId="0" applyFill="1"/>
    <xf numFmtId="0" fontId="7" fillId="2" borderId="3" xfId="0" applyFont="1" applyFill="1" applyBorder="1"/>
    <xf numFmtId="0" fontId="7" fillId="0" borderId="0" xfId="0" applyFont="1"/>
    <xf numFmtId="0" fontId="7" fillId="0" borderId="0" xfId="0" applyFont="1" applyFill="1"/>
    <xf numFmtId="0" fontId="7" fillId="2" borderId="3" xfId="0" applyFont="1" applyFill="1" applyBorder="1" applyAlignment="1">
      <alignment horizontal="right"/>
    </xf>
    <xf numFmtId="0" fontId="7" fillId="5" borderId="0" xfId="0" applyFont="1" applyFill="1"/>
    <xf numFmtId="0" fontId="8" fillId="3" borderId="3" xfId="0" applyFont="1" applyFill="1" applyBorder="1" applyAlignment="1">
      <alignment horizontal="left" vertical="center"/>
    </xf>
    <xf numFmtId="0" fontId="31" fillId="0" borderId="3" xfId="0" applyFont="1" applyFill="1" applyBorder="1" applyAlignment="1">
      <alignment horizontal="left" vertical="center"/>
    </xf>
    <xf numFmtId="0" fontId="32" fillId="0" borderId="3" xfId="0" applyFont="1" applyFill="1" applyBorder="1" applyAlignment="1">
      <alignment horizontal="left" vertical="center"/>
    </xf>
    <xf numFmtId="0" fontId="7" fillId="2" borderId="0" xfId="0" applyFont="1" applyFill="1" applyBorder="1" applyAlignment="1">
      <alignment horizontal="right"/>
    </xf>
    <xf numFmtId="0" fontId="7" fillId="2" borderId="0" xfId="0" applyFont="1" applyFill="1" applyBorder="1"/>
    <xf numFmtId="0" fontId="30" fillId="0" borderId="0" xfId="0" applyFont="1" applyFill="1"/>
    <xf numFmtId="0" fontId="0" fillId="4" borderId="0" xfId="0" applyFill="1"/>
    <xf numFmtId="0" fontId="6" fillId="3" borderId="4" xfId="0" applyFont="1" applyFill="1" applyBorder="1" applyAlignment="1">
      <alignment vertical="center"/>
    </xf>
    <xf numFmtId="0" fontId="33" fillId="0" borderId="5" xfId="0" applyFont="1" applyBorder="1" applyAlignment="1">
      <alignment horizontal="left" vertical="center" wrapText="1"/>
    </xf>
    <xf numFmtId="1" fontId="7" fillId="2" borderId="3" xfId="0" applyNumberFormat="1" applyFont="1" applyFill="1" applyBorder="1"/>
    <xf numFmtId="0" fontId="0" fillId="2" borderId="0" xfId="0" applyFont="1" applyFill="1"/>
    <xf numFmtId="0" fontId="34" fillId="0" borderId="0" xfId="0" applyFont="1"/>
    <xf numFmtId="0" fontId="0" fillId="0" borderId="0" xfId="0" applyFont="1"/>
    <xf numFmtId="0" fontId="35" fillId="0" borderId="0" xfId="0" applyFont="1" applyAlignment="1">
      <alignment horizontal="left" vertical="center" wrapText="1"/>
    </xf>
    <xf numFmtId="0" fontId="0" fillId="0" borderId="0" xfId="0" applyAlignment="1">
      <alignment wrapText="1"/>
    </xf>
    <xf numFmtId="0" fontId="7" fillId="2" borderId="0" xfId="0" applyFont="1" applyFill="1" applyBorder="1" applyAlignment="1">
      <alignment horizontal="center" vertical="center"/>
    </xf>
    <xf numFmtId="0" fontId="7" fillId="0" borderId="3" xfId="0" applyFont="1" applyFill="1" applyBorder="1"/>
    <xf numFmtId="0" fontId="36" fillId="3" borderId="0" xfId="0" applyFont="1" applyFill="1" applyAlignment="1">
      <alignment horizontal="left" vertical="center"/>
    </xf>
    <xf numFmtId="0" fontId="33" fillId="0" borderId="4" xfId="0" applyFont="1" applyBorder="1" applyAlignment="1">
      <alignment horizontal="left" vertical="center" wrapText="1"/>
    </xf>
    <xf numFmtId="0" fontId="32" fillId="0" borderId="4" xfId="2" applyFont="1" applyFill="1" applyBorder="1" applyAlignment="1">
      <alignment horizontal="center" vertical="center" wrapText="1"/>
    </xf>
    <xf numFmtId="0" fontId="7" fillId="0" borderId="4"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left" vertical="top" wrapText="1"/>
    </xf>
    <xf numFmtId="0" fontId="15" fillId="0" borderId="8" xfId="0" applyFont="1" applyFill="1" applyBorder="1" applyAlignment="1">
      <alignment horizontal="left" vertical="top" wrapText="1"/>
    </xf>
    <xf numFmtId="0" fontId="37" fillId="0" borderId="0" xfId="0" applyFont="1" applyAlignment="1">
      <alignment vertical="center"/>
    </xf>
    <xf numFmtId="0" fontId="7" fillId="0" borderId="3" xfId="0" applyFont="1" applyFill="1" applyBorder="1" applyAlignment="1">
      <alignment horizontal="right"/>
    </xf>
    <xf numFmtId="0" fontId="30" fillId="4" borderId="0" xfId="0" applyFont="1" applyFill="1"/>
    <xf numFmtId="0" fontId="30" fillId="6" borderId="0" xfId="0" applyFont="1" applyFill="1"/>
    <xf numFmtId="1" fontId="30" fillId="0" borderId="3" xfId="0" applyNumberFormat="1" applyFont="1" applyFill="1" applyBorder="1" applyAlignment="1">
      <alignment horizontal="center" vertical="center" wrapText="1"/>
    </xf>
    <xf numFmtId="0" fontId="18" fillId="0" borderId="0" xfId="0" applyFont="1" applyAlignment="1">
      <alignment vertical="center"/>
    </xf>
    <xf numFmtId="0" fontId="6" fillId="0" borderId="0" xfId="0" applyFont="1" applyAlignment="1">
      <alignment wrapText="1"/>
    </xf>
    <xf numFmtId="0" fontId="6" fillId="0" borderId="3" xfId="0" applyFont="1" applyBorder="1" applyAlignment="1">
      <alignment horizontal="center" vertical="center" wrapText="1"/>
    </xf>
    <xf numFmtId="0" fontId="32" fillId="2" borderId="9" xfId="0" applyFont="1" applyFill="1" applyBorder="1" applyAlignment="1">
      <alignment vertical="center" wrapText="1"/>
    </xf>
    <xf numFmtId="0" fontId="32" fillId="2" borderId="10" xfId="0" applyFont="1" applyFill="1" applyBorder="1" applyAlignment="1">
      <alignment vertical="center" wrapText="1"/>
    </xf>
    <xf numFmtId="0" fontId="21" fillId="0" borderId="0" xfId="0" applyFont="1" applyAlignment="1">
      <alignment vertical="center" wrapText="1"/>
    </xf>
    <xf numFmtId="0" fontId="37" fillId="0" borderId="0" xfId="0" applyFont="1" applyAlignment="1">
      <alignment vertical="center" wrapText="1"/>
    </xf>
    <xf numFmtId="0" fontId="7" fillId="0" borderId="0" xfId="0" applyFont="1" applyAlignment="1">
      <alignment vertical="center" wrapText="1"/>
    </xf>
    <xf numFmtId="0" fontId="5" fillId="0" borderId="0" xfId="0" applyFont="1" applyFill="1" applyAlignment="1">
      <alignment wrapText="1"/>
    </xf>
    <xf numFmtId="0" fontId="0" fillId="4" borderId="0" xfId="0" applyFill="1" applyAlignment="1">
      <alignment wrapText="1"/>
    </xf>
    <xf numFmtId="0" fontId="30" fillId="2" borderId="3" xfId="0" applyFont="1" applyFill="1" applyBorder="1" applyAlignment="1">
      <alignment horizontal="center" vertical="center" wrapText="1"/>
    </xf>
    <xf numFmtId="0" fontId="30" fillId="3" borderId="0" xfId="0" applyFont="1" applyFill="1"/>
    <xf numFmtId="0" fontId="6" fillId="7" borderId="0" xfId="1" applyFont="1" applyFill="1" applyAlignment="1">
      <alignment horizontal="left" vertical="center"/>
    </xf>
    <xf numFmtId="0" fontId="7" fillId="0" borderId="0" xfId="1" applyFont="1" applyAlignment="1">
      <alignment horizontal="left" vertical="center"/>
    </xf>
    <xf numFmtId="0" fontId="32" fillId="0" borderId="0" xfId="1" applyFont="1" applyAlignment="1">
      <alignment horizontal="left" vertical="center"/>
    </xf>
    <xf numFmtId="0" fontId="38" fillId="7" borderId="0" xfId="0" applyFont="1" applyFill="1"/>
    <xf numFmtId="0" fontId="32" fillId="0" borderId="0" xfId="0" applyFont="1" applyAlignment="1">
      <alignment horizontal="left" vertical="center" wrapText="1"/>
    </xf>
    <xf numFmtId="0" fontId="38" fillId="0" borderId="3" xfId="0" applyFont="1" applyBorder="1" applyAlignment="1">
      <alignment horizontal="center" vertical="center" wrapText="1"/>
    </xf>
    <xf numFmtId="0" fontId="33" fillId="0" borderId="0" xfId="0" applyFont="1" applyAlignment="1">
      <alignment vertical="center" wrapText="1"/>
    </xf>
    <xf numFmtId="0" fontId="38" fillId="7" borderId="0" xfId="3" applyFont="1" applyFill="1" applyAlignment="1">
      <alignment horizontal="left" vertical="center"/>
    </xf>
    <xf numFmtId="0" fontId="8" fillId="2" borderId="3" xfId="0" applyFont="1" applyFill="1" applyBorder="1" applyAlignment="1">
      <alignment horizontal="left" vertical="center"/>
    </xf>
    <xf numFmtId="0" fontId="38" fillId="3" borderId="2" xfId="0" applyFont="1" applyFill="1" applyBorder="1"/>
    <xf numFmtId="0" fontId="24" fillId="0" borderId="0" xfId="0" applyFont="1" applyAlignment="1">
      <alignment wrapText="1"/>
    </xf>
    <xf numFmtId="0" fontId="32" fillId="0" borderId="0" xfId="0" applyFont="1" applyAlignment="1">
      <alignment vertical="center" wrapText="1"/>
    </xf>
    <xf numFmtId="0" fontId="6" fillId="3" borderId="0" xfId="0" applyFont="1" applyFill="1" applyAlignment="1">
      <alignment horizontal="left" wrapText="1"/>
    </xf>
    <xf numFmtId="14" fontId="30" fillId="2" borderId="3" xfId="0" applyNumberFormat="1" applyFont="1" applyFill="1" applyBorder="1" applyAlignment="1">
      <alignment horizontal="center" vertical="center" wrapText="1"/>
    </xf>
    <xf numFmtId="14" fontId="30" fillId="4" borderId="3"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3" xfId="0" applyFont="1" applyFill="1" applyBorder="1"/>
    <xf numFmtId="0" fontId="7" fillId="2" borderId="0" xfId="0" applyFont="1" applyFill="1"/>
    <xf numFmtId="0" fontId="6" fillId="3" borderId="2" xfId="0" applyFont="1" applyFill="1" applyBorder="1" applyAlignment="1"/>
    <xf numFmtId="0" fontId="6" fillId="3" borderId="0" xfId="0" applyFont="1" applyFill="1" applyAlignment="1">
      <alignment horizontal="left" wrapText="1"/>
    </xf>
    <xf numFmtId="0" fontId="39" fillId="4" borderId="0" xfId="0" applyFont="1" applyFill="1"/>
    <xf numFmtId="0" fontId="39" fillId="0" borderId="0" xfId="0" applyFont="1"/>
    <xf numFmtId="0" fontId="32" fillId="0" borderId="0" xfId="0" applyFont="1" applyAlignment="1">
      <alignment horizontal="right" vertical="center" wrapText="1"/>
    </xf>
    <xf numFmtId="0" fontId="40" fillId="0" borderId="0" xfId="0" applyFont="1" applyAlignment="1">
      <alignment horizontal="left" vertical="center" wrapText="1"/>
    </xf>
    <xf numFmtId="1" fontId="30" fillId="2" borderId="3" xfId="0" applyNumberFormat="1" applyFont="1" applyFill="1" applyBorder="1" applyAlignment="1">
      <alignment horizontal="center" vertical="center" wrapText="1"/>
    </xf>
    <xf numFmtId="1" fontId="7" fillId="0" borderId="3" xfId="0" applyNumberFormat="1" applyFont="1" applyFill="1" applyBorder="1"/>
    <xf numFmtId="0" fontId="22" fillId="3" borderId="13" xfId="0" applyFont="1" applyFill="1" applyBorder="1" applyAlignment="1">
      <alignment horizontal="left" vertical="center"/>
    </xf>
    <xf numFmtId="0" fontId="6" fillId="3" borderId="0" xfId="1" applyFont="1" applyFill="1" applyAlignment="1">
      <alignment horizontal="left" vertical="center"/>
    </xf>
    <xf numFmtId="0" fontId="38" fillId="3" borderId="0" xfId="0" applyFont="1" applyFill="1"/>
    <xf numFmtId="0" fontId="5" fillId="3" borderId="0" xfId="0" applyFont="1" applyFill="1"/>
    <xf numFmtId="0" fontId="38" fillId="3" borderId="0" xfId="0" applyFont="1" applyFill="1" applyAlignment="1">
      <alignment horizontal="left" vertical="center"/>
    </xf>
    <xf numFmtId="0" fontId="38" fillId="3" borderId="0" xfId="0" applyFont="1" applyFill="1" applyAlignment="1">
      <alignment vertical="center"/>
    </xf>
    <xf numFmtId="0" fontId="38" fillId="3" borderId="0" xfId="0" applyFont="1" applyFill="1" applyAlignment="1">
      <alignment horizontal="left" vertical="center" wrapText="1"/>
    </xf>
    <xf numFmtId="0" fontId="40" fillId="3" borderId="0" xfId="0" applyFont="1" applyFill="1" applyAlignment="1">
      <alignment horizontal="left" vertical="center"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0" xfId="0" applyFont="1" applyBorder="1" applyAlignment="1">
      <alignment wrapText="1"/>
    </xf>
    <xf numFmtId="0" fontId="7" fillId="0" borderId="17" xfId="0" applyFont="1" applyBorder="1" applyAlignment="1">
      <alignment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6" fillId="4" borderId="0" xfId="0" applyFont="1" applyFill="1"/>
    <xf numFmtId="0" fontId="46" fillId="4" borderId="0" xfId="0" applyFont="1" applyFill="1"/>
    <xf numFmtId="0" fontId="32" fillId="0" borderId="3" xfId="0" applyFont="1" applyBorder="1" applyAlignment="1">
      <alignment vertical="center"/>
    </xf>
    <xf numFmtId="0" fontId="0" fillId="0" borderId="3" xfId="0" applyBorder="1"/>
    <xf numFmtId="0" fontId="5" fillId="0" borderId="3" xfId="0" applyFont="1" applyBorder="1"/>
    <xf numFmtId="0" fontId="32" fillId="0" borderId="0" xfId="0" applyFont="1" applyBorder="1" applyAlignment="1">
      <alignment vertical="center"/>
    </xf>
    <xf numFmtId="0" fontId="0" fillId="0" borderId="0" xfId="0" applyBorder="1"/>
    <xf numFmtId="0" fontId="5" fillId="0" borderId="0" xfId="0" applyFont="1" applyBorder="1"/>
    <xf numFmtId="0" fontId="7" fillId="0" borderId="0" xfId="0" applyFont="1" applyAlignment="1">
      <alignment vertical="top"/>
    </xf>
    <xf numFmtId="0" fontId="7" fillId="0" borderId="3" xfId="0" applyFont="1" applyBorder="1" applyAlignment="1">
      <alignment horizontal="left" vertical="top" wrapText="1"/>
    </xf>
    <xf numFmtId="0" fontId="32" fillId="0" borderId="0" xfId="1" applyFont="1" applyAlignment="1">
      <alignment horizontal="left" vertical="top" wrapText="1"/>
    </xf>
    <xf numFmtId="0" fontId="47" fillId="0" borderId="0" xfId="0" applyFont="1" applyAlignment="1">
      <alignment vertical="center" wrapText="1"/>
    </xf>
    <xf numFmtId="0" fontId="5" fillId="0" borderId="5" xfId="0" applyFont="1" applyBorder="1"/>
    <xf numFmtId="0" fontId="7" fillId="0" borderId="0" xfId="0" applyFont="1" applyBorder="1" applyAlignment="1">
      <alignment horizontal="left" vertical="top" wrapText="1"/>
    </xf>
    <xf numFmtId="0" fontId="32" fillId="3" borderId="21" xfId="1" applyFont="1" applyFill="1" applyBorder="1" applyAlignment="1">
      <alignment horizontal="left" vertical="top" wrapText="1"/>
    </xf>
    <xf numFmtId="0" fontId="19" fillId="0" borderId="0" xfId="0" applyFont="1" applyAlignment="1">
      <alignment horizontal="left" vertical="center" wrapText="1"/>
    </xf>
    <xf numFmtId="0" fontId="38" fillId="3" borderId="0" xfId="0" applyFont="1" applyFill="1" applyAlignment="1">
      <alignment vertical="center" wrapText="1"/>
    </xf>
    <xf numFmtId="0" fontId="47" fillId="3" borderId="0" xfId="0" applyFont="1" applyFill="1" applyAlignment="1">
      <alignment vertical="center" wrapText="1"/>
    </xf>
    <xf numFmtId="0" fontId="47" fillId="0" borderId="12" xfId="0" applyFont="1" applyFill="1" applyBorder="1" applyAlignment="1">
      <alignment vertical="center" wrapText="1"/>
    </xf>
    <xf numFmtId="0" fontId="6" fillId="3" borderId="1" xfId="0" applyFont="1" applyFill="1" applyBorder="1" applyAlignment="1">
      <alignment horizontal="left" vertical="top" wrapText="1"/>
    </xf>
    <xf numFmtId="0" fontId="32" fillId="0" borderId="0" xfId="1" applyFont="1" applyFill="1" applyAlignment="1">
      <alignment horizontal="left" vertical="top" wrapText="1"/>
    </xf>
    <xf numFmtId="0" fontId="47" fillId="0" borderId="12" xfId="0" applyFont="1" applyFill="1" applyBorder="1" applyAlignment="1">
      <alignment horizontal="left" vertical="center" wrapText="1" indent="1"/>
    </xf>
    <xf numFmtId="1" fontId="30" fillId="0" borderId="0" xfId="0" applyNumberFormat="1" applyFont="1" applyFill="1" applyBorder="1" applyAlignment="1">
      <alignment horizontal="center" vertical="center" wrapText="1"/>
    </xf>
    <xf numFmtId="0" fontId="7" fillId="0" borderId="0" xfId="0" applyFont="1" applyFill="1" applyBorder="1" applyAlignment="1">
      <alignment horizontal="right"/>
    </xf>
    <xf numFmtId="0" fontId="7" fillId="0" borderId="0" xfId="0" applyFont="1" applyFill="1" applyBorder="1"/>
    <xf numFmtId="0" fontId="7" fillId="0" borderId="22" xfId="0" applyFont="1" applyFill="1" applyBorder="1" applyAlignment="1">
      <alignment horizontal="right"/>
    </xf>
    <xf numFmtId="1" fontId="30" fillId="0" borderId="2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0" fillId="2" borderId="0" xfId="0" applyFont="1" applyFill="1" applyAlignment="1">
      <alignment horizontal="center" vertical="center"/>
    </xf>
    <xf numFmtId="0" fontId="6" fillId="3" borderId="1" xfId="0" applyFont="1" applyFill="1" applyBorder="1" applyAlignment="1">
      <alignment horizontal="center" wrapText="1"/>
    </xf>
    <xf numFmtId="1" fontId="7" fillId="0" borderId="0" xfId="0" applyNumberFormat="1" applyFont="1" applyFill="1" applyBorder="1"/>
    <xf numFmtId="0" fontId="6" fillId="3" borderId="2" xfId="0" applyFont="1" applyFill="1" applyBorder="1" applyAlignment="1">
      <alignment wrapText="1"/>
    </xf>
    <xf numFmtId="0" fontId="54" fillId="0" borderId="0" xfId="0" applyFont="1"/>
    <xf numFmtId="0" fontId="7" fillId="0" borderId="3" xfId="0" applyFont="1" applyFill="1" applyBorder="1" applyAlignment="1"/>
    <xf numFmtId="0" fontId="6" fillId="3" borderId="3" xfId="0" applyFont="1" applyFill="1" applyBorder="1" applyAlignment="1">
      <alignment wrapText="1"/>
    </xf>
    <xf numFmtId="0" fontId="30" fillId="0" borderId="3" xfId="0"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0" fontId="7" fillId="0" borderId="3" xfId="0" applyFont="1" applyFill="1" applyBorder="1" applyAlignment="1">
      <alignment wrapText="1"/>
    </xf>
    <xf numFmtId="0" fontId="6" fillId="3" borderId="3" xfId="1" applyFont="1" applyFill="1" applyBorder="1" applyAlignment="1">
      <alignment horizontal="left" vertical="center"/>
    </xf>
    <xf numFmtId="0" fontId="38" fillId="3" borderId="3" xfId="0" applyFont="1" applyFill="1" applyBorder="1" applyAlignment="1">
      <alignment horizontal="left" wrapText="1"/>
    </xf>
    <xf numFmtId="0" fontId="38" fillId="3" borderId="3" xfId="0" applyFont="1" applyFill="1" applyBorder="1" applyAlignment="1">
      <alignment horizontal="left" vertical="center"/>
    </xf>
    <xf numFmtId="0" fontId="32" fillId="0" borderId="3" xfId="0" applyFont="1" applyBorder="1" applyAlignment="1">
      <alignment vertical="center" wrapText="1"/>
    </xf>
    <xf numFmtId="0" fontId="0" fillId="0" borderId="0" xfId="0" applyFill="1" applyBorder="1"/>
    <xf numFmtId="0" fontId="32" fillId="0" borderId="3" xfId="0"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0" xfId="1" applyFont="1" applyFill="1" applyAlignment="1">
      <alignment horizontal="left" vertical="center"/>
    </xf>
    <xf numFmtId="0" fontId="7" fillId="0" borderId="28" xfId="0" applyFont="1" applyFill="1" applyBorder="1"/>
    <xf numFmtId="14" fontId="30" fillId="0" borderId="28" xfId="0" applyNumberFormat="1" applyFont="1" applyFill="1" applyBorder="1" applyAlignment="1">
      <alignment horizontal="center" vertical="center" wrapText="1"/>
    </xf>
    <xf numFmtId="0" fontId="7" fillId="0" borderId="5" xfId="0" applyFont="1" applyFill="1" applyBorder="1" applyAlignment="1">
      <alignment horizontal="right"/>
    </xf>
    <xf numFmtId="0" fontId="7" fillId="0" borderId="3" xfId="0" applyFont="1" applyFill="1" applyBorder="1" applyAlignment="1">
      <alignment vertical="top" wrapText="1"/>
    </xf>
    <xf numFmtId="0" fontId="32" fillId="0" borderId="0" xfId="1" applyFont="1" applyBorder="1" applyAlignment="1">
      <alignment horizontal="left" vertical="center" wrapText="1"/>
    </xf>
    <xf numFmtId="0" fontId="7" fillId="0" borderId="3" xfId="0" applyFont="1" applyFill="1" applyBorder="1" applyAlignment="1">
      <alignment horizontal="left" vertical="top" wrapText="1"/>
    </xf>
    <xf numFmtId="0" fontId="0" fillId="0" borderId="0" xfId="0" applyFill="1" applyAlignment="1">
      <alignment vertical="top"/>
    </xf>
    <xf numFmtId="0" fontId="0" fillId="0" borderId="0" xfId="0" applyFill="1" applyAlignment="1"/>
    <xf numFmtId="0" fontId="7" fillId="0" borderId="0" xfId="0" applyFont="1" applyAlignment="1"/>
    <xf numFmtId="0" fontId="6" fillId="3" borderId="3" xfId="0" applyFont="1" applyFill="1" applyBorder="1" applyAlignment="1">
      <alignment vertical="top" wrapText="1"/>
    </xf>
    <xf numFmtId="0" fontId="7" fillId="0" borderId="3" xfId="0" applyFont="1" applyBorder="1" applyAlignment="1">
      <alignment wrapText="1"/>
    </xf>
    <xf numFmtId="0" fontId="7" fillId="9" borderId="3" xfId="0" applyFont="1" applyFill="1" applyBorder="1"/>
    <xf numFmtId="0" fontId="30" fillId="0" borderId="28" xfId="0" applyNumberFormat="1" applyFont="1" applyFill="1" applyBorder="1" applyAlignment="1">
      <alignment horizontal="center" vertical="center" wrapText="1"/>
    </xf>
    <xf numFmtId="1" fontId="7" fillId="0" borderId="28" xfId="0" applyNumberFormat="1" applyFont="1" applyFill="1" applyBorder="1"/>
    <xf numFmtId="0" fontId="6" fillId="0" borderId="31" xfId="0" applyFont="1" applyFill="1" applyBorder="1" applyAlignment="1">
      <alignment horizontal="center" vertical="center" wrapText="1"/>
    </xf>
    <xf numFmtId="0" fontId="7" fillId="0" borderId="31" xfId="0" applyFont="1" applyFill="1" applyBorder="1"/>
    <xf numFmtId="0" fontId="7" fillId="0" borderId="31" xfId="0" applyFont="1" applyFill="1" applyBorder="1" applyAlignment="1">
      <alignment horizontal="right"/>
    </xf>
    <xf numFmtId="0" fontId="6" fillId="8" borderId="30" xfId="0" applyFont="1" applyFill="1" applyBorder="1" applyAlignment="1">
      <alignment wrapText="1"/>
    </xf>
    <xf numFmtId="0" fontId="6" fillId="10" borderId="31" xfId="0" applyFont="1" applyFill="1" applyBorder="1" applyAlignment="1">
      <alignment horizontal="center" vertical="center" wrapText="1"/>
    </xf>
    <xf numFmtId="0" fontId="7" fillId="0" borderId="32" xfId="0" applyFont="1" applyFill="1" applyBorder="1" applyAlignment="1">
      <alignment horizontal="right"/>
    </xf>
    <xf numFmtId="0" fontId="7" fillId="0" borderId="30" xfId="0" applyFont="1" applyFill="1" applyBorder="1" applyAlignment="1">
      <alignment horizontal="right"/>
    </xf>
    <xf numFmtId="0" fontId="7" fillId="9" borderId="29" xfId="0" applyFont="1" applyFill="1" applyBorder="1"/>
    <xf numFmtId="0" fontId="7" fillId="0" borderId="26" xfId="0" applyFont="1" applyFill="1" applyBorder="1" applyAlignment="1">
      <alignment horizontal="right"/>
    </xf>
    <xf numFmtId="0" fontId="6" fillId="3" borderId="33" xfId="0" applyFont="1" applyFill="1" applyBorder="1" applyAlignment="1">
      <alignment wrapText="1"/>
    </xf>
    <xf numFmtId="0" fontId="7" fillId="0" borderId="3" xfId="0" applyFont="1" applyFill="1" applyBorder="1" applyAlignment="1">
      <alignment horizontal="center" vertical="center" wrapText="1"/>
    </xf>
    <xf numFmtId="0" fontId="0" fillId="0" borderId="0" xfId="0" applyFont="1" applyFill="1"/>
    <xf numFmtId="0" fontId="6" fillId="0" borderId="3" xfId="1" applyFont="1" applyFill="1" applyBorder="1" applyAlignment="1">
      <alignment horizontal="left" vertical="center" wrapText="1"/>
    </xf>
    <xf numFmtId="0" fontId="24" fillId="0" borderId="3" xfId="0" applyFont="1" applyFill="1" applyBorder="1" applyAlignment="1">
      <alignment wrapText="1"/>
    </xf>
    <xf numFmtId="0" fontId="32" fillId="0" borderId="3" xfId="0" applyFont="1" applyFill="1" applyBorder="1" applyAlignment="1">
      <alignment horizontal="left" vertical="top" wrapText="1"/>
    </xf>
    <xf numFmtId="0" fontId="32" fillId="0" borderId="27" xfId="0" applyFont="1" applyFill="1" applyBorder="1" applyAlignment="1">
      <alignment horizontal="left" vertical="center" wrapText="1"/>
    </xf>
    <xf numFmtId="0" fontId="38" fillId="3" borderId="3" xfId="0" applyFont="1" applyFill="1" applyBorder="1"/>
    <xf numFmtId="0" fontId="6" fillId="3" borderId="3" xfId="0" applyFont="1" applyFill="1" applyBorder="1" applyAlignment="1">
      <alignment vertical="center" wrapText="1"/>
    </xf>
    <xf numFmtId="14" fontId="30"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32" fillId="0" borderId="26"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2" fillId="0" borderId="27" xfId="0" applyFont="1" applyFill="1" applyBorder="1" applyAlignment="1">
      <alignment horizontal="left" vertical="top" wrapText="1"/>
    </xf>
    <xf numFmtId="0" fontId="7" fillId="5" borderId="3" xfId="0" applyFont="1" applyFill="1" applyBorder="1"/>
    <xf numFmtId="1" fontId="7" fillId="9" borderId="29" xfId="0" applyNumberFormat="1" applyFont="1" applyFill="1" applyBorder="1"/>
    <xf numFmtId="0" fontId="24" fillId="0" borderId="3" xfId="0" applyFont="1" applyBorder="1" applyAlignment="1">
      <alignment vertical="top" wrapText="1"/>
    </xf>
    <xf numFmtId="0" fontId="7" fillId="4" borderId="3" xfId="0" applyFont="1" applyFill="1" applyBorder="1"/>
    <xf numFmtId="0" fontId="7" fillId="11" borderId="3" xfId="0" applyFont="1" applyFill="1" applyBorder="1"/>
    <xf numFmtId="0" fontId="7" fillId="12" borderId="3" xfId="0" applyFont="1" applyFill="1" applyBorder="1"/>
    <xf numFmtId="0" fontId="7" fillId="0" borderId="34" xfId="0" applyFont="1" applyFill="1" applyBorder="1" applyAlignment="1">
      <alignment horizontal="right"/>
    </xf>
    <xf numFmtId="0" fontId="7" fillId="0" borderId="26" xfId="0" applyFont="1" applyFill="1" applyBorder="1" applyAlignment="1"/>
    <xf numFmtId="0" fontId="6" fillId="3" borderId="0" xfId="0" applyFont="1" applyFill="1" applyAlignment="1">
      <alignment horizontal="left"/>
    </xf>
    <xf numFmtId="0" fontId="32" fillId="0" borderId="3" xfId="1" applyFont="1" applyBorder="1" applyAlignment="1">
      <alignment horizontal="left" vertical="top" wrapText="1"/>
    </xf>
    <xf numFmtId="0" fontId="38" fillId="0" borderId="26"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7" xfId="0" applyFont="1" applyFill="1" applyBorder="1" applyAlignment="1">
      <alignment horizontal="left" vertical="top"/>
    </xf>
    <xf numFmtId="0" fontId="32" fillId="0" borderId="26" xfId="0" applyFont="1" applyFill="1" applyBorder="1" applyAlignment="1">
      <alignment horizontal="left" vertical="center"/>
    </xf>
    <xf numFmtId="0" fontId="32" fillId="0" borderId="12" xfId="0" applyFont="1" applyFill="1" applyBorder="1" applyAlignment="1">
      <alignment horizontal="left" vertical="top"/>
    </xf>
    <xf numFmtId="0" fontId="32" fillId="0" borderId="30" xfId="0" applyFont="1" applyFill="1" applyBorder="1" applyAlignment="1">
      <alignment horizontal="left" vertical="top" wrapText="1"/>
    </xf>
    <xf numFmtId="0" fontId="32" fillId="0" borderId="35" xfId="0" applyFont="1" applyFill="1" applyBorder="1" applyAlignment="1">
      <alignment horizontal="left" vertical="top" wrapText="1"/>
    </xf>
    <xf numFmtId="0" fontId="0" fillId="0" borderId="0" xfId="0" applyFill="1" applyBorder="1" applyAlignment="1">
      <alignment wrapText="1"/>
    </xf>
    <xf numFmtId="0" fontId="32" fillId="0" borderId="30" xfId="0" applyFont="1" applyFill="1" applyBorder="1" applyAlignment="1">
      <alignment horizontal="left" vertical="center" wrapText="1"/>
    </xf>
    <xf numFmtId="0" fontId="32" fillId="0" borderId="35" xfId="0" applyFont="1" applyFill="1" applyBorder="1" applyAlignment="1">
      <alignment horizontal="left" vertical="center" wrapText="1"/>
    </xf>
    <xf numFmtId="0" fontId="0" fillId="0" borderId="0" xfId="0" applyFill="1" applyAlignment="1">
      <alignment wrapText="1"/>
    </xf>
    <xf numFmtId="0" fontId="6" fillId="0" borderId="2" xfId="0" applyFont="1" applyFill="1" applyBorder="1" applyAlignment="1">
      <alignment wrapText="1"/>
    </xf>
    <xf numFmtId="0" fontId="6" fillId="0" borderId="0" xfId="0" applyFont="1" applyFill="1" applyAlignment="1">
      <alignment wrapText="1"/>
    </xf>
    <xf numFmtId="0" fontId="7" fillId="0" borderId="28" xfId="0" applyFont="1" applyFill="1" applyBorder="1" applyAlignment="1"/>
    <xf numFmtId="0" fontId="7" fillId="0" borderId="0" xfId="0" applyFont="1" applyFill="1" applyAlignment="1"/>
    <xf numFmtId="0" fontId="7" fillId="0" borderId="36" xfId="0" applyFont="1" applyFill="1" applyBorder="1"/>
    <xf numFmtId="0" fontId="7" fillId="0" borderId="3" xfId="0" applyFont="1" applyFill="1" applyBorder="1" applyAlignment="1">
      <alignment vertical="center" wrapText="1"/>
    </xf>
    <xf numFmtId="0" fontId="38" fillId="4" borderId="26" xfId="0" applyFont="1" applyFill="1" applyBorder="1" applyAlignment="1">
      <alignment horizontal="left" vertical="center"/>
    </xf>
    <xf numFmtId="0" fontId="38" fillId="4" borderId="26" xfId="0" applyFont="1" applyFill="1" applyBorder="1" applyAlignment="1">
      <alignment horizontal="left" vertical="center" wrapText="1"/>
    </xf>
    <xf numFmtId="0" fontId="7" fillId="0" borderId="33" xfId="0" applyFont="1" applyFill="1" applyBorder="1" applyAlignment="1">
      <alignment vertical="center" wrapText="1"/>
    </xf>
    <xf numFmtId="0" fontId="32" fillId="0" borderId="3" xfId="0" applyFont="1" applyFill="1" applyBorder="1" applyAlignment="1">
      <alignment horizontal="left" vertical="top"/>
    </xf>
    <xf numFmtId="14" fontId="30" fillId="0" borderId="36" xfId="0" applyNumberFormat="1" applyFont="1" applyFill="1" applyBorder="1" applyAlignment="1">
      <alignment horizontal="center" vertical="center" wrapText="1"/>
    </xf>
    <xf numFmtId="0" fontId="7" fillId="0" borderId="5" xfId="0" applyFont="1" applyFill="1" applyBorder="1"/>
    <xf numFmtId="14" fontId="61" fillId="0" borderId="28" xfId="0" applyNumberFormat="1" applyFont="1" applyFill="1" applyBorder="1" applyAlignment="1">
      <alignment horizontal="center" vertical="center" wrapText="1"/>
    </xf>
    <xf numFmtId="14" fontId="30" fillId="13" borderId="28" xfId="0" applyNumberFormat="1" applyFont="1" applyFill="1" applyBorder="1" applyAlignment="1">
      <alignment horizontal="center" vertical="center" wrapText="1"/>
    </xf>
    <xf numFmtId="0" fontId="6" fillId="0" borderId="0" xfId="0" applyFont="1" applyFill="1" applyBorder="1" applyAlignment="1">
      <alignment vertical="top"/>
    </xf>
    <xf numFmtId="0" fontId="62" fillId="0" borderId="33" xfId="0" applyFont="1" applyFill="1" applyBorder="1" applyAlignment="1">
      <alignment vertical="top" wrapText="1"/>
    </xf>
    <xf numFmtId="0" fontId="32" fillId="4" borderId="3" xfId="0" applyFont="1" applyFill="1" applyBorder="1" applyAlignment="1">
      <alignment horizontal="left" vertical="top" wrapText="1"/>
    </xf>
    <xf numFmtId="14" fontId="61" fillId="0" borderId="3" xfId="0" applyNumberFormat="1" applyFont="1" applyFill="1" applyBorder="1" applyAlignment="1">
      <alignment horizontal="center" vertical="center" wrapText="1"/>
    </xf>
    <xf numFmtId="0" fontId="53" fillId="4" borderId="0" xfId="0" applyFont="1" applyFill="1" applyAlignment="1">
      <alignment horizontal="center"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5" xfId="0" applyFont="1" applyFill="1" applyBorder="1" applyAlignment="1">
      <alignment horizontal="left" vertical="top" wrapText="1"/>
    </xf>
    <xf numFmtId="0" fontId="6" fillId="3" borderId="0" xfId="0" applyFont="1" applyFill="1" applyAlignment="1">
      <alignment horizontal="left" wrapText="1"/>
    </xf>
    <xf numFmtId="0" fontId="41" fillId="0" borderId="0" xfId="0" applyFont="1" applyAlignment="1">
      <alignment horizontal="left" vertical="center" wrapText="1"/>
    </xf>
    <xf numFmtId="0" fontId="42" fillId="0" borderId="0" xfId="0" applyFont="1" applyAlignment="1">
      <alignment horizontal="left" vertical="top" wrapText="1"/>
    </xf>
    <xf numFmtId="0" fontId="43" fillId="0" borderId="0" xfId="0" applyFont="1" applyAlignment="1">
      <alignment horizontal="left" vertical="top"/>
    </xf>
    <xf numFmtId="0" fontId="44" fillId="0" borderId="18" xfId="0" applyFont="1" applyBorder="1" applyAlignment="1">
      <alignment horizontal="left" vertical="top" wrapText="1"/>
    </xf>
    <xf numFmtId="0" fontId="44" fillId="0" borderId="14" xfId="0" applyFont="1" applyBorder="1" applyAlignment="1">
      <alignment horizontal="left" vertical="top" wrapText="1"/>
    </xf>
    <xf numFmtId="0" fontId="44" fillId="0" borderId="16" xfId="0" applyFont="1" applyBorder="1" applyAlignment="1">
      <alignment horizontal="left" vertical="top" wrapText="1"/>
    </xf>
    <xf numFmtId="0" fontId="44" fillId="0" borderId="0" xfId="0" applyFont="1" applyBorder="1" applyAlignment="1">
      <alignment horizontal="left" vertical="top" wrapText="1"/>
    </xf>
    <xf numFmtId="0" fontId="44" fillId="0" borderId="19" xfId="0" applyFont="1" applyBorder="1" applyAlignment="1">
      <alignment horizontal="left" vertical="top" wrapText="1"/>
    </xf>
    <xf numFmtId="0" fontId="44" fillId="0" borderId="20" xfId="0" applyFont="1" applyBorder="1" applyAlignment="1">
      <alignment horizontal="left" vertical="top" wrapText="1"/>
    </xf>
    <xf numFmtId="0" fontId="32" fillId="2" borderId="18" xfId="0" applyFont="1" applyFill="1" applyBorder="1" applyAlignment="1">
      <alignment horizontal="left" vertical="top" wrapText="1"/>
    </xf>
    <xf numFmtId="0" fontId="32" fillId="2" borderId="16" xfId="0" applyFont="1" applyFill="1" applyBorder="1" applyAlignment="1">
      <alignment horizontal="left" vertical="top" wrapText="1"/>
    </xf>
    <xf numFmtId="0" fontId="32" fillId="2" borderId="19" xfId="0" applyFont="1" applyFill="1" applyBorder="1" applyAlignment="1">
      <alignment horizontal="left" vertical="top" wrapText="1"/>
    </xf>
    <xf numFmtId="0" fontId="45" fillId="0" borderId="0" xfId="0" applyFont="1" applyAlignment="1">
      <alignment horizontal="left" wrapText="1"/>
    </xf>
    <xf numFmtId="0" fontId="18" fillId="4" borderId="11" xfId="0" applyFont="1" applyFill="1" applyBorder="1" applyAlignment="1">
      <alignment horizontal="center" vertical="top" wrapText="1"/>
    </xf>
    <xf numFmtId="0" fontId="18" fillId="4" borderId="22" xfId="0" applyFont="1" applyFill="1" applyBorder="1" applyAlignment="1">
      <alignment horizontal="center" vertical="top" wrapText="1"/>
    </xf>
    <xf numFmtId="0" fontId="18" fillId="4" borderId="23" xfId="0" applyFont="1" applyFill="1" applyBorder="1" applyAlignment="1">
      <alignment horizontal="center" vertical="top" wrapText="1"/>
    </xf>
    <xf numFmtId="0" fontId="18" fillId="4" borderId="4" xfId="0" applyFont="1" applyFill="1" applyBorder="1" applyAlignment="1">
      <alignment horizontal="center" vertical="top" wrapText="1"/>
    </xf>
    <xf numFmtId="0" fontId="18" fillId="4" borderId="0" xfId="0" applyFont="1" applyFill="1" applyBorder="1" applyAlignment="1">
      <alignment horizontal="center" vertical="top" wrapText="1"/>
    </xf>
    <xf numFmtId="0" fontId="18" fillId="4" borderId="24"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4" borderId="25" xfId="0" applyFont="1" applyFill="1" applyBorder="1" applyAlignment="1">
      <alignment horizontal="center" vertical="top" wrapText="1"/>
    </xf>
    <xf numFmtId="0" fontId="32" fillId="0" borderId="26" xfId="0" applyFont="1" applyFill="1" applyBorder="1" applyAlignment="1">
      <alignment horizontal="left" wrapText="1"/>
    </xf>
    <xf numFmtId="0" fontId="32" fillId="0" borderId="27" xfId="0" applyFont="1" applyFill="1" applyBorder="1" applyAlignment="1">
      <alignment horizontal="left" wrapText="1"/>
    </xf>
    <xf numFmtId="0" fontId="24" fillId="0" borderId="26"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27" xfId="0" applyFont="1" applyFill="1" applyBorder="1" applyAlignment="1">
      <alignment horizontal="left" vertical="top"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0" xfId="0" applyFont="1" applyFill="1" applyBorder="1" applyAlignment="1">
      <alignment horizontal="center" vertical="top" wrapText="1"/>
    </xf>
    <xf numFmtId="0" fontId="36" fillId="2" borderId="0" xfId="0" applyFont="1" applyFill="1" applyAlignment="1">
      <alignment horizontal="left" vertical="center"/>
    </xf>
  </cellXfs>
  <cellStyles count="6">
    <cellStyle name="Обычный" xfId="0" builtinId="0"/>
    <cellStyle name="Обычный 2" xfId="1"/>
    <cellStyle name="Обычный 3 2" xfId="2"/>
    <cellStyle name="Обычный 4" xfId="3"/>
    <cellStyle name="Обычный 4 2" xfId="4"/>
    <cellStyle name="Обычный 4 3" xfId="5"/>
  </cellStyles>
  <dxfs count="0"/>
  <tableStyles count="0" defaultTableStyle="TableStyleMedium9" defaultPivotStyle="PivotStyleLight16"/>
  <colors>
    <mruColors>
      <color rgb="FFCCECFF"/>
      <color rgb="FFB2E4A4"/>
      <color rgb="FF00CC66"/>
      <color rgb="FFFFCCFF"/>
      <color rgb="FFFF99FF"/>
      <color rgb="FFCCCCFF"/>
      <color rgb="FFFAB5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66675</xdr:rowOff>
    </xdr:from>
    <xdr:to>
      <xdr:col>19</xdr:col>
      <xdr:colOff>283861</xdr:colOff>
      <xdr:row>68</xdr:row>
      <xdr:rowOff>8962</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286875"/>
          <a:ext cx="15114286" cy="4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17</xdr:col>
      <xdr:colOff>179290</xdr:colOff>
      <xdr:row>90</xdr:row>
      <xdr:rowOff>27884</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915775"/>
          <a:ext cx="13476190" cy="5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55</xdr:row>
      <xdr:rowOff>9525</xdr:rowOff>
    </xdr:from>
    <xdr:to>
      <xdr:col>16</xdr:col>
      <xdr:colOff>646015</xdr:colOff>
      <xdr:row>91</xdr:row>
      <xdr:rowOff>37409</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820525"/>
          <a:ext cx="13476190" cy="55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54</xdr:row>
      <xdr:rowOff>19050</xdr:rowOff>
    </xdr:from>
    <xdr:to>
      <xdr:col>16</xdr:col>
      <xdr:colOff>531715</xdr:colOff>
      <xdr:row>90</xdr:row>
      <xdr:rowOff>46934</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382375"/>
          <a:ext cx="13476190" cy="5523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16</xdr:col>
      <xdr:colOff>531715</xdr:colOff>
      <xdr:row>90</xdr:row>
      <xdr:rowOff>27884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11363325"/>
          <a:ext cx="13476190" cy="55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54</xdr:row>
      <xdr:rowOff>85725</xdr:rowOff>
    </xdr:from>
    <xdr:to>
      <xdr:col>16</xdr:col>
      <xdr:colOff>369790</xdr:colOff>
      <xdr:row>90</xdr:row>
      <xdr:rowOff>113609</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449050"/>
          <a:ext cx="13476190" cy="5523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11</xdr:col>
      <xdr:colOff>47625</xdr:colOff>
      <xdr:row>66</xdr:row>
      <xdr:rowOff>95250</xdr:rowOff>
    </xdr:to>
    <xdr:pic>
      <xdr:nvPicPr>
        <xdr:cNvPr id="14416"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019175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17</xdr:col>
      <xdr:colOff>552450</xdr:colOff>
      <xdr:row>65</xdr:row>
      <xdr:rowOff>28575</xdr:rowOff>
    </xdr:to>
    <xdr:pic>
      <xdr:nvPicPr>
        <xdr:cNvPr id="15440"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406842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X51"/>
  <sheetViews>
    <sheetView zoomScaleNormal="100" workbookViewId="0">
      <pane xSplit="1" topLeftCell="B1" activePane="topRight" state="frozen"/>
      <selection activeCell="BE26" sqref="BE26:BE27"/>
      <selection pane="topRight" activeCell="C31" sqref="C31"/>
    </sheetView>
  </sheetViews>
  <sheetFormatPr defaultColWidth="10" defaultRowHeight="12" x14ac:dyDescent="0.2"/>
  <cols>
    <col min="1" max="1" width="42.42578125" style="1" customWidth="1"/>
    <col min="2" max="16384" width="10" style="2"/>
  </cols>
  <sheetData>
    <row r="1" spans="1:76" s="5" customFormat="1" ht="25.5" customHeight="1" x14ac:dyDescent="0.2">
      <c r="A1" s="47" t="s">
        <v>50</v>
      </c>
    </row>
    <row r="2" spans="1:76" s="5" customFormat="1" ht="12.75" x14ac:dyDescent="0.2">
      <c r="A2" s="6" t="s">
        <v>228</v>
      </c>
    </row>
    <row r="3" spans="1:76" s="11" customFormat="1" ht="28.5" customHeight="1" x14ac:dyDescent="0.2">
      <c r="A3" s="74" t="s">
        <v>52</v>
      </c>
      <c r="B3" s="73" t="e">
        <f>'BAR BB| Open rates'!#REF!</f>
        <v>#REF!</v>
      </c>
      <c r="C3" s="73" t="e">
        <f>'BAR BB| Open rates'!#REF!</f>
        <v>#REF!</v>
      </c>
      <c r="D3" s="73" t="e">
        <f>'BAR BB| Open rates'!#REF!</f>
        <v>#REF!</v>
      </c>
      <c r="E3" s="73" t="e">
        <f>'BAR BB| Open rates'!#REF!</f>
        <v>#REF!</v>
      </c>
      <c r="F3" s="73" t="e">
        <f>'BAR BB| Open rates'!#REF!</f>
        <v>#REF!</v>
      </c>
      <c r="G3" s="73" t="e">
        <f>'BAR BB| Open rates'!#REF!</f>
        <v>#REF!</v>
      </c>
      <c r="H3" s="73" t="e">
        <f>'BAR BB| Open rates'!#REF!</f>
        <v>#REF!</v>
      </c>
      <c r="I3" s="73" t="e">
        <f>'BAR BB| Open rates'!#REF!</f>
        <v>#REF!</v>
      </c>
      <c r="J3" s="73" t="e">
        <f>'BAR BB| Open rates'!#REF!</f>
        <v>#REF!</v>
      </c>
      <c r="K3" s="73" t="e">
        <f>'BAR BB| Open rates'!#REF!</f>
        <v>#REF!</v>
      </c>
      <c r="L3" s="73" t="e">
        <f>'BAR BB| Open rates'!#REF!</f>
        <v>#REF!</v>
      </c>
      <c r="M3" s="73" t="e">
        <f>'BAR BB| Open rates'!#REF!</f>
        <v>#REF!</v>
      </c>
      <c r="N3" s="73" t="e">
        <f>'BAR BB| Open rates'!#REF!</f>
        <v>#REF!</v>
      </c>
      <c r="O3" s="73" t="e">
        <f>'BAR BB| Open rates'!#REF!</f>
        <v>#REF!</v>
      </c>
      <c r="P3" s="73" t="e">
        <f>'BAR BB| Open rates'!#REF!</f>
        <v>#REF!</v>
      </c>
      <c r="Q3" s="73" t="e">
        <f>'BAR BB| Open rates'!#REF!</f>
        <v>#REF!</v>
      </c>
      <c r="R3" s="73" t="e">
        <f>'BAR BB| Open rates'!#REF!</f>
        <v>#REF!</v>
      </c>
      <c r="S3" s="73" t="e">
        <f>'BAR BB| Open rates'!#REF!</f>
        <v>#REF!</v>
      </c>
      <c r="T3" s="73" t="e">
        <f>'BAR BB| Open rates'!#REF!</f>
        <v>#REF!</v>
      </c>
      <c r="U3" s="73" t="e">
        <f>'BAR BB| Open rates'!#REF!</f>
        <v>#REF!</v>
      </c>
      <c r="V3" s="73"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c r="BI3" s="73" t="e">
        <f>'BAR BB| Open rates'!#REF!</f>
        <v>#REF!</v>
      </c>
      <c r="BJ3" s="73" t="e">
        <f>'BAR BB| Open rates'!#REF!</f>
        <v>#REF!</v>
      </c>
      <c r="BK3" s="73" t="e">
        <f>'BAR BB| Open rates'!#REF!</f>
        <v>#REF!</v>
      </c>
      <c r="BL3" s="73" t="e">
        <f>'BAR BB| Open rates'!#REF!</f>
        <v>#REF!</v>
      </c>
      <c r="BM3" s="73" t="e">
        <f>'BAR BB| Open rates'!#REF!</f>
        <v>#REF!</v>
      </c>
      <c r="BN3" s="73" t="e">
        <f>'BAR BB| Open rates'!#REF!</f>
        <v>#REF!</v>
      </c>
      <c r="BO3" s="73" t="e">
        <f>'BAR BB| Open rates'!#REF!</f>
        <v>#REF!</v>
      </c>
      <c r="BP3" s="73" t="e">
        <f>'BAR BB| Open rates'!#REF!</f>
        <v>#REF!</v>
      </c>
      <c r="BQ3" s="73" t="e">
        <f>'BAR BB| Open rates'!#REF!</f>
        <v>#REF!</v>
      </c>
      <c r="BR3" s="73" t="e">
        <f>'BAR BB| Open rates'!#REF!</f>
        <v>#REF!</v>
      </c>
      <c r="BS3" s="73" t="e">
        <f>'BAR BB| Open rates'!#REF!</f>
        <v>#REF!</v>
      </c>
      <c r="BT3" s="73" t="e">
        <f>'BAR BB| Open rates'!#REF!</f>
        <v>#REF!</v>
      </c>
      <c r="BU3" s="73" t="e">
        <f>'BAR BB| Open rates'!#REF!</f>
        <v>#REF!</v>
      </c>
      <c r="BV3" s="73" t="e">
        <f>'BAR BB| Open rates'!#REF!</f>
        <v>#REF!</v>
      </c>
      <c r="BW3" s="73" t="e">
        <f>'BAR BB| Open rates'!#REF!</f>
        <v>#REF!</v>
      </c>
      <c r="BX3" s="73" t="e">
        <f>'BAR BB| Open rates'!#REF!</f>
        <v>#REF!</v>
      </c>
    </row>
    <row r="4" spans="1:76" s="11" customFormat="1" ht="28.5" customHeight="1" x14ac:dyDescent="0.2">
      <c r="A4" s="8"/>
      <c r="B4" s="73" t="e">
        <f>'BAR BB| Open rates'!#REF!</f>
        <v>#REF!</v>
      </c>
      <c r="C4" s="73" t="e">
        <f>'BAR BB| Open rates'!#REF!</f>
        <v>#REF!</v>
      </c>
      <c r="D4" s="73" t="e">
        <f>'BAR BB| Open rates'!#REF!</f>
        <v>#REF!</v>
      </c>
      <c r="E4" s="73" t="e">
        <f>'BAR BB| Open rates'!#REF!</f>
        <v>#REF!</v>
      </c>
      <c r="F4" s="73" t="e">
        <f>'BAR BB| Open rates'!#REF!</f>
        <v>#REF!</v>
      </c>
      <c r="G4" s="73" t="e">
        <f>'BAR BB| Open rates'!#REF!</f>
        <v>#REF!</v>
      </c>
      <c r="H4" s="73" t="e">
        <f>'BAR BB| Open rates'!#REF!</f>
        <v>#REF!</v>
      </c>
      <c r="I4" s="73" t="e">
        <f>'BAR BB| Open rates'!#REF!</f>
        <v>#REF!</v>
      </c>
      <c r="J4" s="73" t="e">
        <f>'BAR BB| Open rates'!#REF!</f>
        <v>#REF!</v>
      </c>
      <c r="K4" s="73" t="e">
        <f>'BAR BB| Open rates'!#REF!</f>
        <v>#REF!</v>
      </c>
      <c r="L4" s="73" t="e">
        <f>'BAR BB| Open rates'!#REF!</f>
        <v>#REF!</v>
      </c>
      <c r="M4" s="73" t="e">
        <f>'BAR BB| Open rates'!#REF!</f>
        <v>#REF!</v>
      </c>
      <c r="N4" s="73" t="e">
        <f>'BAR BB| Open rates'!#REF!</f>
        <v>#REF!</v>
      </c>
      <c r="O4" s="73" t="e">
        <f>'BAR BB| Open rates'!#REF!</f>
        <v>#REF!</v>
      </c>
      <c r="P4" s="73" t="e">
        <f>'BAR BB| Open rates'!#REF!</f>
        <v>#REF!</v>
      </c>
      <c r="Q4" s="73" t="e">
        <f>'BAR BB| Open rates'!#REF!</f>
        <v>#REF!</v>
      </c>
      <c r="R4" s="73" t="e">
        <f>'BAR BB| Open rates'!#REF!</f>
        <v>#REF!</v>
      </c>
      <c r="S4" s="73" t="e">
        <f>'BAR BB| Open rates'!#REF!</f>
        <v>#REF!</v>
      </c>
      <c r="T4" s="73" t="e">
        <f>'BAR BB| Open rates'!#REF!</f>
        <v>#REF!</v>
      </c>
      <c r="U4" s="73" t="e">
        <f>'BAR BB| Open rates'!#REF!</f>
        <v>#REF!</v>
      </c>
      <c r="V4" s="73" t="e">
        <f>'BAR BB| Open rates'!#REF!</f>
        <v>#REF!</v>
      </c>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c r="BI4" s="73" t="e">
        <f>'BAR BB| Open rates'!#REF!</f>
        <v>#REF!</v>
      </c>
      <c r="BJ4" s="73" t="e">
        <f>'BAR BB| Open rates'!#REF!</f>
        <v>#REF!</v>
      </c>
      <c r="BK4" s="73" t="e">
        <f>'BAR BB| Open rates'!#REF!</f>
        <v>#REF!</v>
      </c>
      <c r="BL4" s="73" t="e">
        <f>'BAR BB| Open rates'!#REF!</f>
        <v>#REF!</v>
      </c>
      <c r="BM4" s="73" t="e">
        <f>'BAR BB| Open rates'!#REF!</f>
        <v>#REF!</v>
      </c>
      <c r="BN4" s="73" t="e">
        <f>'BAR BB| Open rates'!#REF!</f>
        <v>#REF!</v>
      </c>
      <c r="BO4" s="73" t="e">
        <f>'BAR BB| Open rates'!#REF!</f>
        <v>#REF!</v>
      </c>
      <c r="BP4" s="73" t="e">
        <f>'BAR BB| Open rates'!#REF!</f>
        <v>#REF!</v>
      </c>
      <c r="BQ4" s="73" t="e">
        <f>'BAR BB| Open rates'!#REF!</f>
        <v>#REF!</v>
      </c>
      <c r="BR4" s="73" t="e">
        <f>'BAR BB| Open rates'!#REF!</f>
        <v>#REF!</v>
      </c>
      <c r="BS4" s="73" t="e">
        <f>'BAR BB| Open rates'!#REF!</f>
        <v>#REF!</v>
      </c>
      <c r="BT4" s="73" t="e">
        <f>'BAR BB| Open rates'!#REF!</f>
        <v>#REF!</v>
      </c>
      <c r="BU4" s="73" t="e">
        <f>'BAR BB| Open rates'!#REF!</f>
        <v>#REF!</v>
      </c>
      <c r="BV4" s="73" t="e">
        <f>'BAR BB| Open rates'!#REF!</f>
        <v>#REF!</v>
      </c>
      <c r="BW4" s="73" t="e">
        <f>'BAR BB| Open rates'!#REF!</f>
        <v>#REF!</v>
      </c>
      <c r="BX4" s="73" t="e">
        <f>'BAR BB| Open rates'!#REF!</f>
        <v>#REF!</v>
      </c>
    </row>
    <row r="5" spans="1:76" s="14" customFormat="1" ht="12" customHeight="1" x14ac:dyDescent="0.2">
      <c r="A5" s="33" t="s">
        <v>53</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row>
    <row r="6" spans="1:76" s="14" customFormat="1" ht="12" customHeight="1" x14ac:dyDescent="0.2">
      <c r="A6" s="33">
        <v>1</v>
      </c>
      <c r="B6" s="84" t="e">
        <f>'BAR BB| Open rates'!#REF!*0.8</f>
        <v>#REF!</v>
      </c>
      <c r="C6" s="84" t="e">
        <f>'BAR BB| Open rates'!#REF!*0.8</f>
        <v>#REF!</v>
      </c>
      <c r="D6" s="84" t="e">
        <f>'BAR BB| Open rates'!#REF!*0.8</f>
        <v>#REF!</v>
      </c>
      <c r="E6" s="84" t="e">
        <f>'BAR BB| Open rates'!#REF!*0.8</f>
        <v>#REF!</v>
      </c>
      <c r="F6" s="84" t="e">
        <f>'BAR BB| Open rates'!#REF!*0.8</f>
        <v>#REF!</v>
      </c>
      <c r="G6" s="84" t="e">
        <f>'BAR BB| Open rates'!#REF!*0.8</f>
        <v>#REF!</v>
      </c>
      <c r="H6" s="84" t="e">
        <f>'BAR BB| Open rates'!#REF!*0.8</f>
        <v>#REF!</v>
      </c>
      <c r="I6" s="84" t="e">
        <f>'BAR BB| Open rates'!#REF!*0.8</f>
        <v>#REF!</v>
      </c>
      <c r="J6" s="84" t="e">
        <f>'BAR BB| Open rates'!#REF!*0.8</f>
        <v>#REF!</v>
      </c>
      <c r="K6" s="84" t="e">
        <f>'BAR BB| Open rates'!#REF!*0.8</f>
        <v>#REF!</v>
      </c>
      <c r="L6" s="84" t="e">
        <f>'BAR BB| Open rates'!#REF!*0.8</f>
        <v>#REF!</v>
      </c>
      <c r="M6" s="84" t="e">
        <f>'BAR BB| Open rates'!#REF!*0.8</f>
        <v>#REF!</v>
      </c>
      <c r="N6" s="84" t="e">
        <f>'BAR BB| Open rates'!#REF!*0.8</f>
        <v>#REF!</v>
      </c>
      <c r="O6" s="84" t="e">
        <f>'BAR BB| Open rates'!#REF!*0.8</f>
        <v>#REF!</v>
      </c>
      <c r="P6" s="84" t="e">
        <f>'BAR BB| Open rates'!#REF!*0.8</f>
        <v>#REF!</v>
      </c>
      <c r="Q6" s="84" t="e">
        <f>'BAR BB| Open rates'!#REF!*0.8</f>
        <v>#REF!</v>
      </c>
      <c r="R6" s="84" t="e">
        <f>'BAR BB| Open rates'!#REF!*0.8</f>
        <v>#REF!</v>
      </c>
      <c r="S6" s="84" t="e">
        <f>'BAR BB| Open rates'!#REF!*0.8</f>
        <v>#REF!</v>
      </c>
      <c r="T6" s="84" t="e">
        <f>'BAR BB| Open rates'!#REF!*0.8</f>
        <v>#REF!</v>
      </c>
      <c r="U6" s="84" t="e">
        <f>'BAR BB| Open rates'!#REF!*0.8</f>
        <v>#REF!</v>
      </c>
      <c r="V6" s="84" t="e">
        <f>'BAR BB| Open rates'!#REF!*0.8</f>
        <v>#REF!</v>
      </c>
      <c r="W6" s="84" t="e">
        <f>'BAR BB| Open rates'!#REF!*0.8</f>
        <v>#REF!</v>
      </c>
      <c r="X6" s="84" t="e">
        <f>'BAR BB| Open rates'!#REF!*0.8</f>
        <v>#REF!</v>
      </c>
      <c r="Y6" s="84" t="e">
        <f>'BAR BB| Open rates'!#REF!*0.8</f>
        <v>#REF!</v>
      </c>
      <c r="Z6" s="84" t="e">
        <f>'BAR BB| Open rates'!#REF!*0.8</f>
        <v>#REF!</v>
      </c>
      <c r="AA6" s="84" t="e">
        <f>'BAR BB| Open rates'!#REF!*0.8</f>
        <v>#REF!</v>
      </c>
      <c r="AB6" s="84" t="e">
        <f>'BAR BB| Open rates'!#REF!*0.8</f>
        <v>#REF!</v>
      </c>
      <c r="AC6" s="84" t="e">
        <f>'BAR BB| Open rates'!#REF!*0.8</f>
        <v>#REF!</v>
      </c>
      <c r="AD6" s="84" t="e">
        <f>'BAR BB| Open rates'!#REF!*0.8</f>
        <v>#REF!</v>
      </c>
      <c r="AE6" s="84" t="e">
        <f>'BAR BB| Open rates'!#REF!*0.8</f>
        <v>#REF!</v>
      </c>
      <c r="AF6" s="84" t="e">
        <f>'BAR BB| Open rates'!#REF!*0.8</f>
        <v>#REF!</v>
      </c>
      <c r="AG6" s="84" t="e">
        <f>'BAR BB| Open rates'!#REF!*0.8</f>
        <v>#REF!</v>
      </c>
      <c r="AH6" s="84" t="e">
        <f>'BAR BB| Open rates'!#REF!*0.8</f>
        <v>#REF!</v>
      </c>
      <c r="AI6" s="84" t="e">
        <f>'BAR BB| Open rates'!#REF!*0.8</f>
        <v>#REF!</v>
      </c>
      <c r="AJ6" s="84" t="e">
        <f>'BAR BB| Open rates'!#REF!*0.8</f>
        <v>#REF!</v>
      </c>
      <c r="AK6" s="84" t="e">
        <f>'BAR BB| Open rates'!#REF!*0.8</f>
        <v>#REF!</v>
      </c>
      <c r="AL6" s="84" t="e">
        <f>'BAR BB| Open rates'!#REF!*0.8</f>
        <v>#REF!</v>
      </c>
      <c r="AM6" s="84" t="e">
        <f>'BAR BB| Open rates'!#REF!*0.8</f>
        <v>#REF!</v>
      </c>
      <c r="AN6" s="84" t="e">
        <f>'BAR BB| Open rates'!#REF!*0.8</f>
        <v>#REF!</v>
      </c>
      <c r="AO6" s="84" t="e">
        <f>'BAR BB| Open rates'!#REF!*0.8</f>
        <v>#REF!</v>
      </c>
      <c r="AP6" s="84" t="e">
        <f>'BAR BB| Open rates'!#REF!*0.8</f>
        <v>#REF!</v>
      </c>
      <c r="AQ6" s="84" t="e">
        <f>'BAR BB| Open rates'!#REF!*0.8</f>
        <v>#REF!</v>
      </c>
      <c r="AR6" s="84" t="e">
        <f>'BAR BB| Open rates'!#REF!*0.8</f>
        <v>#REF!</v>
      </c>
      <c r="AS6" s="84" t="e">
        <f>'BAR BB| Open rates'!#REF!*0.8</f>
        <v>#REF!</v>
      </c>
      <c r="AT6" s="84" t="e">
        <f>'BAR BB| Open rates'!#REF!*0.8</f>
        <v>#REF!</v>
      </c>
      <c r="AU6" s="84" t="e">
        <f>'BAR BB| Open rates'!#REF!*0.8</f>
        <v>#REF!</v>
      </c>
      <c r="AV6" s="84" t="e">
        <f>'BAR BB| Open rates'!#REF!*0.8</f>
        <v>#REF!</v>
      </c>
      <c r="AW6" s="84" t="e">
        <f>'BAR BB| Open rates'!#REF!*0.8</f>
        <v>#REF!</v>
      </c>
      <c r="AX6" s="84" t="e">
        <f>'BAR BB| Open rates'!#REF!*0.8</f>
        <v>#REF!</v>
      </c>
      <c r="AY6" s="84" t="e">
        <f>'BAR BB| Open rates'!#REF!*0.8</f>
        <v>#REF!</v>
      </c>
      <c r="AZ6" s="84" t="e">
        <f>'BAR BB| Open rates'!#REF!*0.8</f>
        <v>#REF!</v>
      </c>
      <c r="BA6" s="84" t="e">
        <f>'BAR BB| Open rates'!#REF!*0.8</f>
        <v>#REF!</v>
      </c>
      <c r="BB6" s="84" t="e">
        <f>'BAR BB| Open rates'!#REF!*0.8</f>
        <v>#REF!</v>
      </c>
      <c r="BC6" s="84" t="e">
        <f>'BAR BB| Open rates'!#REF!*0.8</f>
        <v>#REF!</v>
      </c>
      <c r="BD6" s="84" t="e">
        <f>'BAR BB| Open rates'!#REF!*0.8</f>
        <v>#REF!</v>
      </c>
      <c r="BE6" s="84" t="e">
        <f>'BAR BB| Open rates'!#REF!*0.8</f>
        <v>#REF!</v>
      </c>
      <c r="BF6" s="84" t="e">
        <f>'BAR BB| Open rates'!#REF!*0.8</f>
        <v>#REF!</v>
      </c>
      <c r="BG6" s="84" t="e">
        <f>'BAR BB| Open rates'!#REF!*0.8</f>
        <v>#REF!</v>
      </c>
      <c r="BH6" s="84" t="e">
        <f>'BAR BB| Open rates'!#REF!*0.8</f>
        <v>#REF!</v>
      </c>
      <c r="BI6" s="84" t="e">
        <f>'BAR BB| Open rates'!#REF!*0.8</f>
        <v>#REF!</v>
      </c>
      <c r="BJ6" s="84" t="e">
        <f>'BAR BB| Open rates'!#REF!*0.8</f>
        <v>#REF!</v>
      </c>
      <c r="BK6" s="84" t="e">
        <f>'BAR BB| Open rates'!#REF!*0.8</f>
        <v>#REF!</v>
      </c>
      <c r="BL6" s="84" t="e">
        <f>'BAR BB| Open rates'!#REF!*0.8</f>
        <v>#REF!</v>
      </c>
      <c r="BM6" s="84" t="e">
        <f>'BAR BB| Open rates'!#REF!*0.8</f>
        <v>#REF!</v>
      </c>
      <c r="BN6" s="84" t="e">
        <f>'BAR BB| Open rates'!#REF!*0.8</f>
        <v>#REF!</v>
      </c>
      <c r="BO6" s="84" t="e">
        <f>'BAR BB| Open rates'!#REF!*0.8</f>
        <v>#REF!</v>
      </c>
      <c r="BP6" s="84" t="e">
        <f>'BAR BB| Open rates'!#REF!*0.8</f>
        <v>#REF!</v>
      </c>
      <c r="BQ6" s="84" t="e">
        <f>'BAR BB| Open rates'!#REF!*0.8</f>
        <v>#REF!</v>
      </c>
      <c r="BR6" s="84" t="e">
        <f>'BAR BB| Open rates'!#REF!*0.8</f>
        <v>#REF!</v>
      </c>
      <c r="BS6" s="84" t="e">
        <f>'BAR BB| Open rates'!#REF!*0.8</f>
        <v>#REF!</v>
      </c>
      <c r="BT6" s="84" t="e">
        <f>'BAR BB| Open rates'!#REF!*0.8</f>
        <v>#REF!</v>
      </c>
      <c r="BU6" s="84" t="e">
        <f>'BAR BB| Open rates'!#REF!*0.8</f>
        <v>#REF!</v>
      </c>
      <c r="BV6" s="84" t="e">
        <f>'BAR BB| Open rates'!#REF!*0.8</f>
        <v>#REF!</v>
      </c>
      <c r="BW6" s="84" t="e">
        <f>'BAR BB| Open rates'!#REF!*0.8</f>
        <v>#REF!</v>
      </c>
      <c r="BX6" s="84" t="e">
        <f>'BAR BB| Open rates'!#REF!*0.8</f>
        <v>#REF!</v>
      </c>
    </row>
    <row r="7" spans="1:76" s="14" customFormat="1" ht="12" customHeight="1" x14ac:dyDescent="0.2">
      <c r="A7" s="33">
        <v>2</v>
      </c>
      <c r="B7" s="84" t="e">
        <f>'BAR BB| Open rates'!#REF!*0.8</f>
        <v>#REF!</v>
      </c>
      <c r="C7" s="84" t="e">
        <f>'BAR BB| Open rates'!#REF!*0.8</f>
        <v>#REF!</v>
      </c>
      <c r="D7" s="84" t="e">
        <f>'BAR BB| Open rates'!#REF!*0.8</f>
        <v>#REF!</v>
      </c>
      <c r="E7" s="84" t="e">
        <f>'BAR BB| Open rates'!#REF!*0.8</f>
        <v>#REF!</v>
      </c>
      <c r="F7" s="84" t="e">
        <f>'BAR BB| Open rates'!#REF!*0.8</f>
        <v>#REF!</v>
      </c>
      <c r="G7" s="84" t="e">
        <f>'BAR BB| Open rates'!#REF!*0.8</f>
        <v>#REF!</v>
      </c>
      <c r="H7" s="84" t="e">
        <f>'BAR BB| Open rates'!#REF!*0.8</f>
        <v>#REF!</v>
      </c>
      <c r="I7" s="84" t="e">
        <f>'BAR BB| Open rates'!#REF!*0.8</f>
        <v>#REF!</v>
      </c>
      <c r="J7" s="84" t="e">
        <f>'BAR BB| Open rates'!#REF!*0.8</f>
        <v>#REF!</v>
      </c>
      <c r="K7" s="84" t="e">
        <f>'BAR BB| Open rates'!#REF!*0.8</f>
        <v>#REF!</v>
      </c>
      <c r="L7" s="84" t="e">
        <f>'BAR BB| Open rates'!#REF!*0.8</f>
        <v>#REF!</v>
      </c>
      <c r="M7" s="84" t="e">
        <f>'BAR BB| Open rates'!#REF!*0.8</f>
        <v>#REF!</v>
      </c>
      <c r="N7" s="84" t="e">
        <f>'BAR BB| Open rates'!#REF!*0.8</f>
        <v>#REF!</v>
      </c>
      <c r="O7" s="84" t="e">
        <f>'BAR BB| Open rates'!#REF!*0.8</f>
        <v>#REF!</v>
      </c>
      <c r="P7" s="84" t="e">
        <f>'BAR BB| Open rates'!#REF!*0.8</f>
        <v>#REF!</v>
      </c>
      <c r="Q7" s="84" t="e">
        <f>'BAR BB| Open rates'!#REF!*0.8</f>
        <v>#REF!</v>
      </c>
      <c r="R7" s="84" t="e">
        <f>'BAR BB| Open rates'!#REF!*0.8</f>
        <v>#REF!</v>
      </c>
      <c r="S7" s="84" t="e">
        <f>'BAR BB| Open rates'!#REF!*0.8</f>
        <v>#REF!</v>
      </c>
      <c r="T7" s="84" t="e">
        <f>'BAR BB| Open rates'!#REF!*0.8</f>
        <v>#REF!</v>
      </c>
      <c r="U7" s="84" t="e">
        <f>'BAR BB| Open rates'!#REF!*0.8</f>
        <v>#REF!</v>
      </c>
      <c r="V7" s="84" t="e">
        <f>'BAR BB| Open rates'!#REF!*0.8</f>
        <v>#REF!</v>
      </c>
      <c r="W7" s="84" t="e">
        <f>'BAR BB| Open rates'!#REF!*0.8</f>
        <v>#REF!</v>
      </c>
      <c r="X7" s="84" t="e">
        <f>'BAR BB| Open rates'!#REF!*0.8</f>
        <v>#REF!</v>
      </c>
      <c r="Y7" s="84" t="e">
        <f>'BAR BB| Open rates'!#REF!*0.8</f>
        <v>#REF!</v>
      </c>
      <c r="Z7" s="84" t="e">
        <f>'BAR BB| Open rates'!#REF!*0.8</f>
        <v>#REF!</v>
      </c>
      <c r="AA7" s="84" t="e">
        <f>'BAR BB| Open rates'!#REF!*0.8</f>
        <v>#REF!</v>
      </c>
      <c r="AB7" s="84" t="e">
        <f>'BAR BB| Open rates'!#REF!*0.8</f>
        <v>#REF!</v>
      </c>
      <c r="AC7" s="84" t="e">
        <f>'BAR BB| Open rates'!#REF!*0.8</f>
        <v>#REF!</v>
      </c>
      <c r="AD7" s="84" t="e">
        <f>'BAR BB| Open rates'!#REF!*0.8</f>
        <v>#REF!</v>
      </c>
      <c r="AE7" s="84" t="e">
        <f>'BAR BB| Open rates'!#REF!*0.8</f>
        <v>#REF!</v>
      </c>
      <c r="AF7" s="84" t="e">
        <f>'BAR BB| Open rates'!#REF!*0.8</f>
        <v>#REF!</v>
      </c>
      <c r="AG7" s="84" t="e">
        <f>'BAR BB| Open rates'!#REF!*0.8</f>
        <v>#REF!</v>
      </c>
      <c r="AH7" s="84" t="e">
        <f>'BAR BB| Open rates'!#REF!*0.8</f>
        <v>#REF!</v>
      </c>
      <c r="AI7" s="84" t="e">
        <f>'BAR BB| Open rates'!#REF!*0.8</f>
        <v>#REF!</v>
      </c>
      <c r="AJ7" s="84" t="e">
        <f>'BAR BB| Open rates'!#REF!*0.8</f>
        <v>#REF!</v>
      </c>
      <c r="AK7" s="84" t="e">
        <f>'BAR BB| Open rates'!#REF!*0.8</f>
        <v>#REF!</v>
      </c>
      <c r="AL7" s="84" t="e">
        <f>'BAR BB| Open rates'!#REF!*0.8</f>
        <v>#REF!</v>
      </c>
      <c r="AM7" s="84" t="e">
        <f>'BAR BB| Open rates'!#REF!*0.8</f>
        <v>#REF!</v>
      </c>
      <c r="AN7" s="84" t="e">
        <f>'BAR BB| Open rates'!#REF!*0.8</f>
        <v>#REF!</v>
      </c>
      <c r="AO7" s="84" t="e">
        <f>'BAR BB| Open rates'!#REF!*0.8</f>
        <v>#REF!</v>
      </c>
      <c r="AP7" s="84" t="e">
        <f>'BAR BB| Open rates'!#REF!*0.8</f>
        <v>#REF!</v>
      </c>
      <c r="AQ7" s="84" t="e">
        <f>'BAR BB| Open rates'!#REF!*0.8</f>
        <v>#REF!</v>
      </c>
      <c r="AR7" s="84" t="e">
        <f>'BAR BB| Open rates'!#REF!*0.8</f>
        <v>#REF!</v>
      </c>
      <c r="AS7" s="84" t="e">
        <f>'BAR BB| Open rates'!#REF!*0.8</f>
        <v>#REF!</v>
      </c>
      <c r="AT7" s="84" t="e">
        <f>'BAR BB| Open rates'!#REF!*0.8</f>
        <v>#REF!</v>
      </c>
      <c r="AU7" s="84" t="e">
        <f>'BAR BB| Open rates'!#REF!*0.8</f>
        <v>#REF!</v>
      </c>
      <c r="AV7" s="84" t="e">
        <f>'BAR BB| Open rates'!#REF!*0.8</f>
        <v>#REF!</v>
      </c>
      <c r="AW7" s="84" t="e">
        <f>'BAR BB| Open rates'!#REF!*0.8</f>
        <v>#REF!</v>
      </c>
      <c r="AX7" s="84" t="e">
        <f>'BAR BB| Open rates'!#REF!*0.8</f>
        <v>#REF!</v>
      </c>
      <c r="AY7" s="84" t="e">
        <f>'BAR BB| Open rates'!#REF!*0.8</f>
        <v>#REF!</v>
      </c>
      <c r="AZ7" s="84" t="e">
        <f>'BAR BB| Open rates'!#REF!*0.8</f>
        <v>#REF!</v>
      </c>
      <c r="BA7" s="84" t="e">
        <f>'BAR BB| Open rates'!#REF!*0.8</f>
        <v>#REF!</v>
      </c>
      <c r="BB7" s="84" t="e">
        <f>'BAR BB| Open rates'!#REF!*0.8</f>
        <v>#REF!</v>
      </c>
      <c r="BC7" s="84" t="e">
        <f>'BAR BB| Open rates'!#REF!*0.8</f>
        <v>#REF!</v>
      </c>
      <c r="BD7" s="84" t="e">
        <f>'BAR BB| Open rates'!#REF!*0.8</f>
        <v>#REF!</v>
      </c>
      <c r="BE7" s="84" t="e">
        <f>'BAR BB| Open rates'!#REF!*0.8</f>
        <v>#REF!</v>
      </c>
      <c r="BF7" s="84" t="e">
        <f>'BAR BB| Open rates'!#REF!*0.8</f>
        <v>#REF!</v>
      </c>
      <c r="BG7" s="84" t="e">
        <f>'BAR BB| Open rates'!#REF!*0.8</f>
        <v>#REF!</v>
      </c>
      <c r="BH7" s="84" t="e">
        <f>'BAR BB| Open rates'!#REF!*0.8</f>
        <v>#REF!</v>
      </c>
      <c r="BI7" s="84" t="e">
        <f>'BAR BB| Open rates'!#REF!*0.8</f>
        <v>#REF!</v>
      </c>
      <c r="BJ7" s="84" t="e">
        <f>'BAR BB| Open rates'!#REF!*0.8</f>
        <v>#REF!</v>
      </c>
      <c r="BK7" s="84" t="e">
        <f>'BAR BB| Open rates'!#REF!*0.8</f>
        <v>#REF!</v>
      </c>
      <c r="BL7" s="84" t="e">
        <f>'BAR BB| Open rates'!#REF!*0.8</f>
        <v>#REF!</v>
      </c>
      <c r="BM7" s="84" t="e">
        <f>'BAR BB| Open rates'!#REF!*0.8</f>
        <v>#REF!</v>
      </c>
      <c r="BN7" s="84" t="e">
        <f>'BAR BB| Open rates'!#REF!*0.8</f>
        <v>#REF!</v>
      </c>
      <c r="BO7" s="84" t="e">
        <f>'BAR BB| Open rates'!#REF!*0.8</f>
        <v>#REF!</v>
      </c>
      <c r="BP7" s="84" t="e">
        <f>'BAR BB| Open rates'!#REF!*0.8</f>
        <v>#REF!</v>
      </c>
      <c r="BQ7" s="84" t="e">
        <f>'BAR BB| Open rates'!#REF!*0.8</f>
        <v>#REF!</v>
      </c>
      <c r="BR7" s="84" t="e">
        <f>'BAR BB| Open rates'!#REF!*0.8</f>
        <v>#REF!</v>
      </c>
      <c r="BS7" s="84" t="e">
        <f>'BAR BB| Open rates'!#REF!*0.8</f>
        <v>#REF!</v>
      </c>
      <c r="BT7" s="84" t="e">
        <f>'BAR BB| Open rates'!#REF!*0.8</f>
        <v>#REF!</v>
      </c>
      <c r="BU7" s="84" t="e">
        <f>'BAR BB| Open rates'!#REF!*0.8</f>
        <v>#REF!</v>
      </c>
      <c r="BV7" s="84" t="e">
        <f>'BAR BB| Open rates'!#REF!*0.8</f>
        <v>#REF!</v>
      </c>
      <c r="BW7" s="84" t="e">
        <f>'BAR BB| Open rates'!#REF!*0.8</f>
        <v>#REF!</v>
      </c>
      <c r="BX7" s="84" t="e">
        <f>'BAR BB| Open rates'!#REF!*0.8</f>
        <v>#REF!</v>
      </c>
    </row>
    <row r="8" spans="1:76"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76" s="14" customFormat="1" ht="12" customHeight="1" x14ac:dyDescent="0.2">
      <c r="A9" s="75">
        <v>1</v>
      </c>
      <c r="B9" s="84" t="e">
        <f>'BAR BB| Open rates'!#REF!*0.8</f>
        <v>#REF!</v>
      </c>
      <c r="C9" s="84" t="e">
        <f>'BAR BB| Open rates'!#REF!*0.8</f>
        <v>#REF!</v>
      </c>
      <c r="D9" s="84" t="e">
        <f>'BAR BB| Open rates'!#REF!*0.8</f>
        <v>#REF!</v>
      </c>
      <c r="E9" s="84" t="e">
        <f>'BAR BB| Open rates'!#REF!*0.8</f>
        <v>#REF!</v>
      </c>
      <c r="F9" s="84" t="e">
        <f>'BAR BB| Open rates'!#REF!*0.8</f>
        <v>#REF!</v>
      </c>
      <c r="G9" s="84" t="e">
        <f>'BAR BB| Open rates'!#REF!*0.8</f>
        <v>#REF!</v>
      </c>
      <c r="H9" s="84" t="e">
        <f>'BAR BB| Open rates'!#REF!*0.8</f>
        <v>#REF!</v>
      </c>
      <c r="I9" s="84" t="e">
        <f>'BAR BB| Open rates'!#REF!*0.8</f>
        <v>#REF!</v>
      </c>
      <c r="J9" s="84" t="e">
        <f>'BAR BB| Open rates'!#REF!*0.8</f>
        <v>#REF!</v>
      </c>
      <c r="K9" s="84" t="e">
        <f>'BAR BB| Open rates'!#REF!*0.8</f>
        <v>#REF!</v>
      </c>
      <c r="L9" s="84" t="e">
        <f>'BAR BB| Open rates'!#REF!*0.8</f>
        <v>#REF!</v>
      </c>
      <c r="M9" s="84" t="e">
        <f>'BAR BB| Open rates'!#REF!*0.8</f>
        <v>#REF!</v>
      </c>
      <c r="N9" s="84" t="e">
        <f>'BAR BB| Open rates'!#REF!*0.8</f>
        <v>#REF!</v>
      </c>
      <c r="O9" s="84" t="e">
        <f>'BAR BB| Open rates'!#REF!*0.8</f>
        <v>#REF!</v>
      </c>
      <c r="P9" s="84" t="e">
        <f>'BAR BB| Open rates'!#REF!*0.8</f>
        <v>#REF!</v>
      </c>
      <c r="Q9" s="84" t="e">
        <f>'BAR BB| Open rates'!#REF!*0.8</f>
        <v>#REF!</v>
      </c>
      <c r="R9" s="84" t="e">
        <f>'BAR BB| Open rates'!#REF!*0.8</f>
        <v>#REF!</v>
      </c>
      <c r="S9" s="84" t="e">
        <f>'BAR BB| Open rates'!#REF!*0.8</f>
        <v>#REF!</v>
      </c>
      <c r="T9" s="84" t="e">
        <f>'BAR BB| Open rates'!#REF!*0.8</f>
        <v>#REF!</v>
      </c>
      <c r="U9" s="84" t="e">
        <f>'BAR BB| Open rates'!#REF!*0.8</f>
        <v>#REF!</v>
      </c>
      <c r="V9" s="84" t="e">
        <f>'BAR BB| Open rates'!#REF!*0.8</f>
        <v>#REF!</v>
      </c>
      <c r="W9" s="84" t="e">
        <f>'BAR BB| Open rates'!#REF!*0.8</f>
        <v>#REF!</v>
      </c>
      <c r="X9" s="84" t="e">
        <f>'BAR BB| Open rates'!#REF!*0.8</f>
        <v>#REF!</v>
      </c>
      <c r="Y9" s="84" t="e">
        <f>'BAR BB| Open rates'!#REF!*0.8</f>
        <v>#REF!</v>
      </c>
      <c r="Z9" s="84" t="e">
        <f>'BAR BB| Open rates'!#REF!*0.8</f>
        <v>#REF!</v>
      </c>
      <c r="AA9" s="84" t="e">
        <f>'BAR BB| Open rates'!#REF!*0.8</f>
        <v>#REF!</v>
      </c>
      <c r="AB9" s="84" t="e">
        <f>'BAR BB| Open rates'!#REF!*0.8</f>
        <v>#REF!</v>
      </c>
      <c r="AC9" s="84" t="e">
        <f>'BAR BB| Open rates'!#REF!*0.8</f>
        <v>#REF!</v>
      </c>
      <c r="AD9" s="84" t="e">
        <f>'BAR BB| Open rates'!#REF!*0.8</f>
        <v>#REF!</v>
      </c>
      <c r="AE9" s="84" t="e">
        <f>'BAR BB| Open rates'!#REF!*0.8</f>
        <v>#REF!</v>
      </c>
      <c r="AF9" s="84" t="e">
        <f>'BAR BB| Open rates'!#REF!*0.8</f>
        <v>#REF!</v>
      </c>
      <c r="AG9" s="84" t="e">
        <f>'BAR BB| Open rates'!#REF!*0.8</f>
        <v>#REF!</v>
      </c>
      <c r="AH9" s="84" t="e">
        <f>'BAR BB| Open rates'!#REF!*0.8</f>
        <v>#REF!</v>
      </c>
      <c r="AI9" s="84" t="e">
        <f>'BAR BB| Open rates'!#REF!*0.8</f>
        <v>#REF!</v>
      </c>
      <c r="AJ9" s="84" t="e">
        <f>'BAR BB| Open rates'!#REF!*0.8</f>
        <v>#REF!</v>
      </c>
      <c r="AK9" s="84" t="e">
        <f>'BAR BB| Open rates'!#REF!*0.8</f>
        <v>#REF!</v>
      </c>
      <c r="AL9" s="84" t="e">
        <f>'BAR BB| Open rates'!#REF!*0.8</f>
        <v>#REF!</v>
      </c>
      <c r="AM9" s="84" t="e">
        <f>'BAR BB| Open rates'!#REF!*0.8</f>
        <v>#REF!</v>
      </c>
      <c r="AN9" s="84" t="e">
        <f>'BAR BB| Open rates'!#REF!*0.8</f>
        <v>#REF!</v>
      </c>
      <c r="AO9" s="84" t="e">
        <f>'BAR BB| Open rates'!#REF!*0.8</f>
        <v>#REF!</v>
      </c>
      <c r="AP9" s="84" t="e">
        <f>'BAR BB| Open rates'!#REF!*0.8</f>
        <v>#REF!</v>
      </c>
      <c r="AQ9" s="84" t="e">
        <f>'BAR BB| Open rates'!#REF!*0.8</f>
        <v>#REF!</v>
      </c>
      <c r="AR9" s="84" t="e">
        <f>'BAR BB| Open rates'!#REF!*0.8</f>
        <v>#REF!</v>
      </c>
      <c r="AS9" s="84" t="e">
        <f>'BAR BB| Open rates'!#REF!*0.8</f>
        <v>#REF!</v>
      </c>
      <c r="AT9" s="84" t="e">
        <f>'BAR BB| Open rates'!#REF!*0.8</f>
        <v>#REF!</v>
      </c>
      <c r="AU9" s="84" t="e">
        <f>'BAR BB| Open rates'!#REF!*0.8</f>
        <v>#REF!</v>
      </c>
      <c r="AV9" s="84" t="e">
        <f>'BAR BB| Open rates'!#REF!*0.8</f>
        <v>#REF!</v>
      </c>
      <c r="AW9" s="84" t="e">
        <f>'BAR BB| Open rates'!#REF!*0.8</f>
        <v>#REF!</v>
      </c>
      <c r="AX9" s="84" t="e">
        <f>'BAR BB| Open rates'!#REF!*0.8</f>
        <v>#REF!</v>
      </c>
      <c r="AY9" s="84" t="e">
        <f>'BAR BB| Open rates'!#REF!*0.8</f>
        <v>#REF!</v>
      </c>
      <c r="AZ9" s="84" t="e">
        <f>'BAR BB| Open rates'!#REF!*0.8</f>
        <v>#REF!</v>
      </c>
      <c r="BA9" s="84" t="e">
        <f>'BAR BB| Open rates'!#REF!*0.8</f>
        <v>#REF!</v>
      </c>
      <c r="BB9" s="84" t="e">
        <f>'BAR BB| Open rates'!#REF!*0.8</f>
        <v>#REF!</v>
      </c>
      <c r="BC9" s="84" t="e">
        <f>'BAR BB| Open rates'!#REF!*0.8</f>
        <v>#REF!</v>
      </c>
      <c r="BD9" s="84" t="e">
        <f>'BAR BB| Open rates'!#REF!*0.8</f>
        <v>#REF!</v>
      </c>
      <c r="BE9" s="84" t="e">
        <f>'BAR BB| Open rates'!#REF!*0.8</f>
        <v>#REF!</v>
      </c>
      <c r="BF9" s="84" t="e">
        <f>'BAR BB| Open rates'!#REF!*0.8</f>
        <v>#REF!</v>
      </c>
      <c r="BG9" s="84" t="e">
        <f>'BAR BB| Open rates'!#REF!*0.8</f>
        <v>#REF!</v>
      </c>
      <c r="BH9" s="84" t="e">
        <f>'BAR BB| Open rates'!#REF!*0.8</f>
        <v>#REF!</v>
      </c>
      <c r="BI9" s="84" t="e">
        <f>'BAR BB| Open rates'!#REF!*0.8</f>
        <v>#REF!</v>
      </c>
      <c r="BJ9" s="84" t="e">
        <f>'BAR BB| Open rates'!#REF!*0.8</f>
        <v>#REF!</v>
      </c>
      <c r="BK9" s="84" t="e">
        <f>'BAR BB| Open rates'!#REF!*0.8</f>
        <v>#REF!</v>
      </c>
      <c r="BL9" s="84" t="e">
        <f>'BAR BB| Open rates'!#REF!*0.8</f>
        <v>#REF!</v>
      </c>
      <c r="BM9" s="84" t="e">
        <f>'BAR BB| Open rates'!#REF!*0.8</f>
        <v>#REF!</v>
      </c>
      <c r="BN9" s="84" t="e">
        <f>'BAR BB| Open rates'!#REF!*0.8</f>
        <v>#REF!</v>
      </c>
      <c r="BO9" s="84" t="e">
        <f>'BAR BB| Open rates'!#REF!*0.8</f>
        <v>#REF!</v>
      </c>
      <c r="BP9" s="84" t="e">
        <f>'BAR BB| Open rates'!#REF!*0.8</f>
        <v>#REF!</v>
      </c>
      <c r="BQ9" s="84" t="e">
        <f>'BAR BB| Open rates'!#REF!*0.8</f>
        <v>#REF!</v>
      </c>
      <c r="BR9" s="84" t="e">
        <f>'BAR BB| Open rates'!#REF!*0.8</f>
        <v>#REF!</v>
      </c>
      <c r="BS9" s="84" t="e">
        <f>'BAR BB| Open rates'!#REF!*0.8</f>
        <v>#REF!</v>
      </c>
      <c r="BT9" s="84" t="e">
        <f>'BAR BB| Open rates'!#REF!*0.8</f>
        <v>#REF!</v>
      </c>
      <c r="BU9" s="84" t="e">
        <f>'BAR BB| Open rates'!#REF!*0.8</f>
        <v>#REF!</v>
      </c>
      <c r="BV9" s="84" t="e">
        <f>'BAR BB| Open rates'!#REF!*0.8</f>
        <v>#REF!</v>
      </c>
      <c r="BW9" s="84" t="e">
        <f>'BAR BB| Open rates'!#REF!*0.8</f>
        <v>#REF!</v>
      </c>
      <c r="BX9" s="84" t="e">
        <f>'BAR BB| Open rates'!#REF!*0.8</f>
        <v>#REF!</v>
      </c>
    </row>
    <row r="10" spans="1:76" s="14" customFormat="1" ht="12" customHeight="1" x14ac:dyDescent="0.2">
      <c r="A10" s="75">
        <v>2</v>
      </c>
      <c r="B10" s="84" t="e">
        <f>'BAR BB| Open rates'!#REF!*0.8</f>
        <v>#REF!</v>
      </c>
      <c r="C10" s="84" t="e">
        <f>'BAR BB| Open rates'!#REF!*0.8</f>
        <v>#REF!</v>
      </c>
      <c r="D10" s="84" t="e">
        <f>'BAR BB| Open rates'!#REF!*0.8</f>
        <v>#REF!</v>
      </c>
      <c r="E10" s="84" t="e">
        <f>'BAR BB| Open rates'!#REF!*0.8</f>
        <v>#REF!</v>
      </c>
      <c r="F10" s="84" t="e">
        <f>'BAR BB| Open rates'!#REF!*0.8</f>
        <v>#REF!</v>
      </c>
      <c r="G10" s="84" t="e">
        <f>'BAR BB| Open rates'!#REF!*0.8</f>
        <v>#REF!</v>
      </c>
      <c r="H10" s="84" t="e">
        <f>'BAR BB| Open rates'!#REF!*0.8</f>
        <v>#REF!</v>
      </c>
      <c r="I10" s="84" t="e">
        <f>'BAR BB| Open rates'!#REF!*0.8</f>
        <v>#REF!</v>
      </c>
      <c r="J10" s="84" t="e">
        <f>'BAR BB| Open rates'!#REF!*0.8</f>
        <v>#REF!</v>
      </c>
      <c r="K10" s="84" t="e">
        <f>'BAR BB| Open rates'!#REF!*0.8</f>
        <v>#REF!</v>
      </c>
      <c r="L10" s="84" t="e">
        <f>'BAR BB| Open rates'!#REF!*0.8</f>
        <v>#REF!</v>
      </c>
      <c r="M10" s="84" t="e">
        <f>'BAR BB| Open rates'!#REF!*0.8</f>
        <v>#REF!</v>
      </c>
      <c r="N10" s="84" t="e">
        <f>'BAR BB| Open rates'!#REF!*0.8</f>
        <v>#REF!</v>
      </c>
      <c r="O10" s="84" t="e">
        <f>'BAR BB| Open rates'!#REF!*0.8</f>
        <v>#REF!</v>
      </c>
      <c r="P10" s="84" t="e">
        <f>'BAR BB| Open rates'!#REF!*0.8</f>
        <v>#REF!</v>
      </c>
      <c r="Q10" s="84" t="e">
        <f>'BAR BB| Open rates'!#REF!*0.8</f>
        <v>#REF!</v>
      </c>
      <c r="R10" s="84" t="e">
        <f>'BAR BB| Open rates'!#REF!*0.8</f>
        <v>#REF!</v>
      </c>
      <c r="S10" s="84" t="e">
        <f>'BAR BB| Open rates'!#REF!*0.8</f>
        <v>#REF!</v>
      </c>
      <c r="T10" s="84" t="e">
        <f>'BAR BB| Open rates'!#REF!*0.8</f>
        <v>#REF!</v>
      </c>
      <c r="U10" s="84" t="e">
        <f>'BAR BB| Open rates'!#REF!*0.8</f>
        <v>#REF!</v>
      </c>
      <c r="V10" s="84" t="e">
        <f>'BAR BB| Open rates'!#REF!*0.8</f>
        <v>#REF!</v>
      </c>
      <c r="W10" s="84" t="e">
        <f>'BAR BB| Open rates'!#REF!*0.8</f>
        <v>#REF!</v>
      </c>
      <c r="X10" s="84" t="e">
        <f>'BAR BB| Open rates'!#REF!*0.8</f>
        <v>#REF!</v>
      </c>
      <c r="Y10" s="84" t="e">
        <f>'BAR BB| Open rates'!#REF!*0.8</f>
        <v>#REF!</v>
      </c>
      <c r="Z10" s="84" t="e">
        <f>'BAR BB| Open rates'!#REF!*0.8</f>
        <v>#REF!</v>
      </c>
      <c r="AA10" s="84" t="e">
        <f>'BAR BB| Open rates'!#REF!*0.8</f>
        <v>#REF!</v>
      </c>
      <c r="AB10" s="84" t="e">
        <f>'BAR BB| Open rates'!#REF!*0.8</f>
        <v>#REF!</v>
      </c>
      <c r="AC10" s="84" t="e">
        <f>'BAR BB| Open rates'!#REF!*0.8</f>
        <v>#REF!</v>
      </c>
      <c r="AD10" s="84" t="e">
        <f>'BAR BB| Open rates'!#REF!*0.8</f>
        <v>#REF!</v>
      </c>
      <c r="AE10" s="84" t="e">
        <f>'BAR BB| Open rates'!#REF!*0.8</f>
        <v>#REF!</v>
      </c>
      <c r="AF10" s="84" t="e">
        <f>'BAR BB| Open rates'!#REF!*0.8</f>
        <v>#REF!</v>
      </c>
      <c r="AG10" s="84" t="e">
        <f>'BAR BB| Open rates'!#REF!*0.8</f>
        <v>#REF!</v>
      </c>
      <c r="AH10" s="84" t="e">
        <f>'BAR BB| Open rates'!#REF!*0.8</f>
        <v>#REF!</v>
      </c>
      <c r="AI10" s="84" t="e">
        <f>'BAR BB| Open rates'!#REF!*0.8</f>
        <v>#REF!</v>
      </c>
      <c r="AJ10" s="84" t="e">
        <f>'BAR BB| Open rates'!#REF!*0.8</f>
        <v>#REF!</v>
      </c>
      <c r="AK10" s="84" t="e">
        <f>'BAR BB| Open rates'!#REF!*0.8</f>
        <v>#REF!</v>
      </c>
      <c r="AL10" s="84" t="e">
        <f>'BAR BB| Open rates'!#REF!*0.8</f>
        <v>#REF!</v>
      </c>
      <c r="AM10" s="84" t="e">
        <f>'BAR BB| Open rates'!#REF!*0.8</f>
        <v>#REF!</v>
      </c>
      <c r="AN10" s="84" t="e">
        <f>'BAR BB| Open rates'!#REF!*0.8</f>
        <v>#REF!</v>
      </c>
      <c r="AO10" s="84" t="e">
        <f>'BAR BB| Open rates'!#REF!*0.8</f>
        <v>#REF!</v>
      </c>
      <c r="AP10" s="84" t="e">
        <f>'BAR BB| Open rates'!#REF!*0.8</f>
        <v>#REF!</v>
      </c>
      <c r="AQ10" s="84" t="e">
        <f>'BAR BB| Open rates'!#REF!*0.8</f>
        <v>#REF!</v>
      </c>
      <c r="AR10" s="84" t="e">
        <f>'BAR BB| Open rates'!#REF!*0.8</f>
        <v>#REF!</v>
      </c>
      <c r="AS10" s="84" t="e">
        <f>'BAR BB| Open rates'!#REF!*0.8</f>
        <v>#REF!</v>
      </c>
      <c r="AT10" s="84" t="e">
        <f>'BAR BB| Open rates'!#REF!*0.8</f>
        <v>#REF!</v>
      </c>
      <c r="AU10" s="84" t="e">
        <f>'BAR BB| Open rates'!#REF!*0.8</f>
        <v>#REF!</v>
      </c>
      <c r="AV10" s="84" t="e">
        <f>'BAR BB| Open rates'!#REF!*0.8</f>
        <v>#REF!</v>
      </c>
      <c r="AW10" s="84" t="e">
        <f>'BAR BB| Open rates'!#REF!*0.8</f>
        <v>#REF!</v>
      </c>
      <c r="AX10" s="84" t="e">
        <f>'BAR BB| Open rates'!#REF!*0.8</f>
        <v>#REF!</v>
      </c>
      <c r="AY10" s="84" t="e">
        <f>'BAR BB| Open rates'!#REF!*0.8</f>
        <v>#REF!</v>
      </c>
      <c r="AZ10" s="84" t="e">
        <f>'BAR BB| Open rates'!#REF!*0.8</f>
        <v>#REF!</v>
      </c>
      <c r="BA10" s="84" t="e">
        <f>'BAR BB| Open rates'!#REF!*0.8</f>
        <v>#REF!</v>
      </c>
      <c r="BB10" s="84" t="e">
        <f>'BAR BB| Open rates'!#REF!*0.8</f>
        <v>#REF!</v>
      </c>
      <c r="BC10" s="84" t="e">
        <f>'BAR BB| Open rates'!#REF!*0.8</f>
        <v>#REF!</v>
      </c>
      <c r="BD10" s="84" t="e">
        <f>'BAR BB| Open rates'!#REF!*0.8</f>
        <v>#REF!</v>
      </c>
      <c r="BE10" s="84" t="e">
        <f>'BAR BB| Open rates'!#REF!*0.8</f>
        <v>#REF!</v>
      </c>
      <c r="BF10" s="84" t="e">
        <f>'BAR BB| Open rates'!#REF!*0.8</f>
        <v>#REF!</v>
      </c>
      <c r="BG10" s="84" t="e">
        <f>'BAR BB| Open rates'!#REF!*0.8</f>
        <v>#REF!</v>
      </c>
      <c r="BH10" s="84" t="e">
        <f>'BAR BB| Open rates'!#REF!*0.8</f>
        <v>#REF!</v>
      </c>
      <c r="BI10" s="84" t="e">
        <f>'BAR BB| Open rates'!#REF!*0.8</f>
        <v>#REF!</v>
      </c>
      <c r="BJ10" s="84" t="e">
        <f>'BAR BB| Open rates'!#REF!*0.8</f>
        <v>#REF!</v>
      </c>
      <c r="BK10" s="84" t="e">
        <f>'BAR BB| Open rates'!#REF!*0.8</f>
        <v>#REF!</v>
      </c>
      <c r="BL10" s="84" t="e">
        <f>'BAR BB| Open rates'!#REF!*0.8</f>
        <v>#REF!</v>
      </c>
      <c r="BM10" s="84" t="e">
        <f>'BAR BB| Open rates'!#REF!*0.8</f>
        <v>#REF!</v>
      </c>
      <c r="BN10" s="84" t="e">
        <f>'BAR BB| Open rates'!#REF!*0.8</f>
        <v>#REF!</v>
      </c>
      <c r="BO10" s="84" t="e">
        <f>'BAR BB| Open rates'!#REF!*0.8</f>
        <v>#REF!</v>
      </c>
      <c r="BP10" s="84" t="e">
        <f>'BAR BB| Open rates'!#REF!*0.8</f>
        <v>#REF!</v>
      </c>
      <c r="BQ10" s="84" t="e">
        <f>'BAR BB| Open rates'!#REF!*0.8</f>
        <v>#REF!</v>
      </c>
      <c r="BR10" s="84" t="e">
        <f>'BAR BB| Open rates'!#REF!*0.8</f>
        <v>#REF!</v>
      </c>
      <c r="BS10" s="84" t="e">
        <f>'BAR BB| Open rates'!#REF!*0.8</f>
        <v>#REF!</v>
      </c>
      <c r="BT10" s="84" t="e">
        <f>'BAR BB| Open rates'!#REF!*0.8</f>
        <v>#REF!</v>
      </c>
      <c r="BU10" s="84" t="e">
        <f>'BAR BB| Open rates'!#REF!*0.8</f>
        <v>#REF!</v>
      </c>
      <c r="BV10" s="84" t="e">
        <f>'BAR BB| Open rates'!#REF!*0.8</f>
        <v>#REF!</v>
      </c>
      <c r="BW10" s="84" t="e">
        <f>'BAR BB| Open rates'!#REF!*0.8</f>
        <v>#REF!</v>
      </c>
      <c r="BX10" s="84" t="e">
        <f>'BAR BB| Open rates'!#REF!*0.8</f>
        <v>#REF!</v>
      </c>
    </row>
    <row r="11" spans="1:76" s="14" customFormat="1" ht="12" customHeight="1" x14ac:dyDescent="0.2">
      <c r="A11" s="75"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76" s="14" customFormat="1" ht="12" customHeight="1" x14ac:dyDescent="0.2">
      <c r="A12" s="75">
        <v>1</v>
      </c>
      <c r="B12" s="84" t="e">
        <f>'BAR BB| Open rates'!#REF!*0.8</f>
        <v>#REF!</v>
      </c>
      <c r="C12" s="84" t="e">
        <f>'BAR BB| Open rates'!#REF!*0.8</f>
        <v>#REF!</v>
      </c>
      <c r="D12" s="84" t="e">
        <f>'BAR BB| Open rates'!#REF!*0.8</f>
        <v>#REF!</v>
      </c>
      <c r="E12" s="84" t="e">
        <f>'BAR BB| Open rates'!#REF!*0.8</f>
        <v>#REF!</v>
      </c>
      <c r="F12" s="84" t="e">
        <f>'BAR BB| Open rates'!#REF!*0.8</f>
        <v>#REF!</v>
      </c>
      <c r="G12" s="84" t="e">
        <f>'BAR BB| Open rates'!#REF!*0.8</f>
        <v>#REF!</v>
      </c>
      <c r="H12" s="84" t="e">
        <f>'BAR BB| Open rates'!#REF!*0.8</f>
        <v>#REF!</v>
      </c>
      <c r="I12" s="84" t="e">
        <f>'BAR BB| Open rates'!#REF!*0.8</f>
        <v>#REF!</v>
      </c>
      <c r="J12" s="84" t="e">
        <f>'BAR BB| Open rates'!#REF!*0.8</f>
        <v>#REF!</v>
      </c>
      <c r="K12" s="84" t="e">
        <f>'BAR BB| Open rates'!#REF!*0.8</f>
        <v>#REF!</v>
      </c>
      <c r="L12" s="84" t="e">
        <f>'BAR BB| Open rates'!#REF!*0.8</f>
        <v>#REF!</v>
      </c>
      <c r="M12" s="84" t="e">
        <f>'BAR BB| Open rates'!#REF!*0.8</f>
        <v>#REF!</v>
      </c>
      <c r="N12" s="84" t="e">
        <f>'BAR BB| Open rates'!#REF!*0.8</f>
        <v>#REF!</v>
      </c>
      <c r="O12" s="84" t="e">
        <f>'BAR BB| Open rates'!#REF!*0.8</f>
        <v>#REF!</v>
      </c>
      <c r="P12" s="84" t="e">
        <f>'BAR BB| Open rates'!#REF!*0.8</f>
        <v>#REF!</v>
      </c>
      <c r="Q12" s="84" t="e">
        <f>'BAR BB| Open rates'!#REF!*0.8</f>
        <v>#REF!</v>
      </c>
      <c r="R12" s="84" t="e">
        <f>'BAR BB| Open rates'!#REF!*0.8</f>
        <v>#REF!</v>
      </c>
      <c r="S12" s="84" t="e">
        <f>'BAR BB| Open rates'!#REF!*0.8</f>
        <v>#REF!</v>
      </c>
      <c r="T12" s="84" t="e">
        <f>'BAR BB| Open rates'!#REF!*0.8</f>
        <v>#REF!</v>
      </c>
      <c r="U12" s="84" t="e">
        <f>'BAR BB| Open rates'!#REF!*0.8</f>
        <v>#REF!</v>
      </c>
      <c r="V12" s="84" t="e">
        <f>'BAR BB| Open rates'!#REF!*0.8</f>
        <v>#REF!</v>
      </c>
      <c r="W12" s="84" t="e">
        <f>'BAR BB| Open rates'!#REF!*0.8</f>
        <v>#REF!</v>
      </c>
      <c r="X12" s="84" t="e">
        <f>'BAR BB| Open rates'!#REF!*0.8</f>
        <v>#REF!</v>
      </c>
      <c r="Y12" s="84" t="e">
        <f>'BAR BB| Open rates'!#REF!*0.8</f>
        <v>#REF!</v>
      </c>
      <c r="Z12" s="84" t="e">
        <f>'BAR BB| Open rates'!#REF!*0.8</f>
        <v>#REF!</v>
      </c>
      <c r="AA12" s="84" t="e">
        <f>'BAR BB| Open rates'!#REF!*0.8</f>
        <v>#REF!</v>
      </c>
      <c r="AB12" s="84" t="e">
        <f>'BAR BB| Open rates'!#REF!*0.8</f>
        <v>#REF!</v>
      </c>
      <c r="AC12" s="84" t="e">
        <f>'BAR BB| Open rates'!#REF!*0.8</f>
        <v>#REF!</v>
      </c>
      <c r="AD12" s="84" t="e">
        <f>'BAR BB| Open rates'!#REF!*0.8</f>
        <v>#REF!</v>
      </c>
      <c r="AE12" s="84" t="e">
        <f>'BAR BB| Open rates'!#REF!*0.8</f>
        <v>#REF!</v>
      </c>
      <c r="AF12" s="84" t="e">
        <f>'BAR BB| Open rates'!#REF!*0.8</f>
        <v>#REF!</v>
      </c>
      <c r="AG12" s="84" t="e">
        <f>'BAR BB| Open rates'!#REF!*0.8</f>
        <v>#REF!</v>
      </c>
      <c r="AH12" s="84" t="e">
        <f>'BAR BB| Open rates'!#REF!*0.8</f>
        <v>#REF!</v>
      </c>
      <c r="AI12" s="84" t="e">
        <f>'BAR BB| Open rates'!#REF!*0.8</f>
        <v>#REF!</v>
      </c>
      <c r="AJ12" s="84" t="e">
        <f>'BAR BB| Open rates'!#REF!*0.8</f>
        <v>#REF!</v>
      </c>
      <c r="AK12" s="84" t="e">
        <f>'BAR BB| Open rates'!#REF!*0.8</f>
        <v>#REF!</v>
      </c>
      <c r="AL12" s="84" t="e">
        <f>'BAR BB| Open rates'!#REF!*0.8</f>
        <v>#REF!</v>
      </c>
      <c r="AM12" s="84" t="e">
        <f>'BAR BB| Open rates'!#REF!*0.8</f>
        <v>#REF!</v>
      </c>
      <c r="AN12" s="84" t="e">
        <f>'BAR BB| Open rates'!#REF!*0.8</f>
        <v>#REF!</v>
      </c>
      <c r="AO12" s="84" t="e">
        <f>'BAR BB| Open rates'!#REF!*0.8</f>
        <v>#REF!</v>
      </c>
      <c r="AP12" s="84" t="e">
        <f>'BAR BB| Open rates'!#REF!*0.8</f>
        <v>#REF!</v>
      </c>
      <c r="AQ12" s="84" t="e">
        <f>'BAR BB| Open rates'!#REF!*0.8</f>
        <v>#REF!</v>
      </c>
      <c r="AR12" s="84" t="e">
        <f>'BAR BB| Open rates'!#REF!*0.8</f>
        <v>#REF!</v>
      </c>
      <c r="AS12" s="84" t="e">
        <f>'BAR BB| Open rates'!#REF!*0.8</f>
        <v>#REF!</v>
      </c>
      <c r="AT12" s="84" t="e">
        <f>'BAR BB| Open rates'!#REF!*0.8</f>
        <v>#REF!</v>
      </c>
      <c r="AU12" s="84" t="e">
        <f>'BAR BB| Open rates'!#REF!*0.8</f>
        <v>#REF!</v>
      </c>
      <c r="AV12" s="84" t="e">
        <f>'BAR BB| Open rates'!#REF!*0.8</f>
        <v>#REF!</v>
      </c>
      <c r="AW12" s="84" t="e">
        <f>'BAR BB| Open rates'!#REF!*0.8</f>
        <v>#REF!</v>
      </c>
      <c r="AX12" s="84" t="e">
        <f>'BAR BB| Open rates'!#REF!*0.8</f>
        <v>#REF!</v>
      </c>
      <c r="AY12" s="84" t="e">
        <f>'BAR BB| Open rates'!#REF!*0.8</f>
        <v>#REF!</v>
      </c>
      <c r="AZ12" s="84" t="e">
        <f>'BAR BB| Open rates'!#REF!*0.8</f>
        <v>#REF!</v>
      </c>
      <c r="BA12" s="84" t="e">
        <f>'BAR BB| Open rates'!#REF!*0.8</f>
        <v>#REF!</v>
      </c>
      <c r="BB12" s="84" t="e">
        <f>'BAR BB| Open rates'!#REF!*0.8</f>
        <v>#REF!</v>
      </c>
      <c r="BC12" s="84" t="e">
        <f>'BAR BB| Open rates'!#REF!*0.8</f>
        <v>#REF!</v>
      </c>
      <c r="BD12" s="84" t="e">
        <f>'BAR BB| Open rates'!#REF!*0.8</f>
        <v>#REF!</v>
      </c>
      <c r="BE12" s="84" t="e">
        <f>'BAR BB| Open rates'!#REF!*0.8</f>
        <v>#REF!</v>
      </c>
      <c r="BF12" s="84" t="e">
        <f>'BAR BB| Open rates'!#REF!*0.8</f>
        <v>#REF!</v>
      </c>
      <c r="BG12" s="84" t="e">
        <f>'BAR BB| Open rates'!#REF!*0.8</f>
        <v>#REF!</v>
      </c>
      <c r="BH12" s="84" t="e">
        <f>'BAR BB| Open rates'!#REF!*0.8</f>
        <v>#REF!</v>
      </c>
      <c r="BI12" s="84" t="e">
        <f>'BAR BB| Open rates'!#REF!*0.8</f>
        <v>#REF!</v>
      </c>
      <c r="BJ12" s="84" t="e">
        <f>'BAR BB| Open rates'!#REF!*0.8</f>
        <v>#REF!</v>
      </c>
      <c r="BK12" s="84" t="e">
        <f>'BAR BB| Open rates'!#REF!*0.8</f>
        <v>#REF!</v>
      </c>
      <c r="BL12" s="84" t="e">
        <f>'BAR BB| Open rates'!#REF!*0.8</f>
        <v>#REF!</v>
      </c>
      <c r="BM12" s="84" t="e">
        <f>'BAR BB| Open rates'!#REF!*0.8</f>
        <v>#REF!</v>
      </c>
      <c r="BN12" s="84" t="e">
        <f>'BAR BB| Open rates'!#REF!*0.8</f>
        <v>#REF!</v>
      </c>
      <c r="BO12" s="84" t="e">
        <f>'BAR BB| Open rates'!#REF!*0.8</f>
        <v>#REF!</v>
      </c>
      <c r="BP12" s="84" t="e">
        <f>'BAR BB| Open rates'!#REF!*0.8</f>
        <v>#REF!</v>
      </c>
      <c r="BQ12" s="84" t="e">
        <f>'BAR BB| Open rates'!#REF!*0.8</f>
        <v>#REF!</v>
      </c>
      <c r="BR12" s="84" t="e">
        <f>'BAR BB| Open rates'!#REF!*0.8</f>
        <v>#REF!</v>
      </c>
      <c r="BS12" s="84" t="e">
        <f>'BAR BB| Open rates'!#REF!*0.8</f>
        <v>#REF!</v>
      </c>
      <c r="BT12" s="84" t="e">
        <f>'BAR BB| Open rates'!#REF!*0.8</f>
        <v>#REF!</v>
      </c>
      <c r="BU12" s="84" t="e">
        <f>'BAR BB| Open rates'!#REF!*0.8</f>
        <v>#REF!</v>
      </c>
      <c r="BV12" s="84" t="e">
        <f>'BAR BB| Open rates'!#REF!*0.8</f>
        <v>#REF!</v>
      </c>
      <c r="BW12" s="84" t="e">
        <f>'BAR BB| Open rates'!#REF!*0.8</f>
        <v>#REF!</v>
      </c>
      <c r="BX12" s="84" t="e">
        <f>'BAR BB| Open rates'!#REF!*0.8</f>
        <v>#REF!</v>
      </c>
    </row>
    <row r="13" spans="1:76" s="14" customFormat="1" ht="12" customHeight="1" x14ac:dyDescent="0.2">
      <c r="A13" s="75">
        <v>2</v>
      </c>
      <c r="B13" s="84" t="e">
        <f>'BAR BB| Open rates'!#REF!*0.8</f>
        <v>#REF!</v>
      </c>
      <c r="C13" s="84" t="e">
        <f>'BAR BB| Open rates'!#REF!*0.8</f>
        <v>#REF!</v>
      </c>
      <c r="D13" s="84" t="e">
        <f>'BAR BB| Open rates'!#REF!*0.8</f>
        <v>#REF!</v>
      </c>
      <c r="E13" s="84" t="e">
        <f>'BAR BB| Open rates'!#REF!*0.8</f>
        <v>#REF!</v>
      </c>
      <c r="F13" s="84" t="e">
        <f>'BAR BB| Open rates'!#REF!*0.8</f>
        <v>#REF!</v>
      </c>
      <c r="G13" s="84" t="e">
        <f>'BAR BB| Open rates'!#REF!*0.8</f>
        <v>#REF!</v>
      </c>
      <c r="H13" s="84" t="e">
        <f>'BAR BB| Open rates'!#REF!*0.8</f>
        <v>#REF!</v>
      </c>
      <c r="I13" s="84" t="e">
        <f>'BAR BB| Open rates'!#REF!*0.8</f>
        <v>#REF!</v>
      </c>
      <c r="J13" s="84" t="e">
        <f>'BAR BB| Open rates'!#REF!*0.8</f>
        <v>#REF!</v>
      </c>
      <c r="K13" s="84" t="e">
        <f>'BAR BB| Open rates'!#REF!*0.8</f>
        <v>#REF!</v>
      </c>
      <c r="L13" s="84" t="e">
        <f>'BAR BB| Open rates'!#REF!*0.8</f>
        <v>#REF!</v>
      </c>
      <c r="M13" s="84" t="e">
        <f>'BAR BB| Open rates'!#REF!*0.8</f>
        <v>#REF!</v>
      </c>
      <c r="N13" s="84" t="e">
        <f>'BAR BB| Open rates'!#REF!*0.8</f>
        <v>#REF!</v>
      </c>
      <c r="O13" s="84" t="e">
        <f>'BAR BB| Open rates'!#REF!*0.8</f>
        <v>#REF!</v>
      </c>
      <c r="P13" s="84" t="e">
        <f>'BAR BB| Open rates'!#REF!*0.8</f>
        <v>#REF!</v>
      </c>
      <c r="Q13" s="84" t="e">
        <f>'BAR BB| Open rates'!#REF!*0.8</f>
        <v>#REF!</v>
      </c>
      <c r="R13" s="84" t="e">
        <f>'BAR BB| Open rates'!#REF!*0.8</f>
        <v>#REF!</v>
      </c>
      <c r="S13" s="84" t="e">
        <f>'BAR BB| Open rates'!#REF!*0.8</f>
        <v>#REF!</v>
      </c>
      <c r="T13" s="84" t="e">
        <f>'BAR BB| Open rates'!#REF!*0.8</f>
        <v>#REF!</v>
      </c>
      <c r="U13" s="84" t="e">
        <f>'BAR BB| Open rates'!#REF!*0.8</f>
        <v>#REF!</v>
      </c>
      <c r="V13" s="84" t="e">
        <f>'BAR BB| Open rates'!#REF!*0.8</f>
        <v>#REF!</v>
      </c>
      <c r="W13" s="84" t="e">
        <f>'BAR BB| Open rates'!#REF!*0.8</f>
        <v>#REF!</v>
      </c>
      <c r="X13" s="84" t="e">
        <f>'BAR BB| Open rates'!#REF!*0.8</f>
        <v>#REF!</v>
      </c>
      <c r="Y13" s="84" t="e">
        <f>'BAR BB| Open rates'!#REF!*0.8</f>
        <v>#REF!</v>
      </c>
      <c r="Z13" s="84" t="e">
        <f>'BAR BB| Open rates'!#REF!*0.8</f>
        <v>#REF!</v>
      </c>
      <c r="AA13" s="84" t="e">
        <f>'BAR BB| Open rates'!#REF!*0.8</f>
        <v>#REF!</v>
      </c>
      <c r="AB13" s="84" t="e">
        <f>'BAR BB| Open rates'!#REF!*0.8</f>
        <v>#REF!</v>
      </c>
      <c r="AC13" s="84" t="e">
        <f>'BAR BB| Open rates'!#REF!*0.8</f>
        <v>#REF!</v>
      </c>
      <c r="AD13" s="84" t="e">
        <f>'BAR BB| Open rates'!#REF!*0.8</f>
        <v>#REF!</v>
      </c>
      <c r="AE13" s="84" t="e">
        <f>'BAR BB| Open rates'!#REF!*0.8</f>
        <v>#REF!</v>
      </c>
      <c r="AF13" s="84" t="e">
        <f>'BAR BB| Open rates'!#REF!*0.8</f>
        <v>#REF!</v>
      </c>
      <c r="AG13" s="84" t="e">
        <f>'BAR BB| Open rates'!#REF!*0.8</f>
        <v>#REF!</v>
      </c>
      <c r="AH13" s="84" t="e">
        <f>'BAR BB| Open rates'!#REF!*0.8</f>
        <v>#REF!</v>
      </c>
      <c r="AI13" s="84" t="e">
        <f>'BAR BB| Open rates'!#REF!*0.8</f>
        <v>#REF!</v>
      </c>
      <c r="AJ13" s="84" t="e">
        <f>'BAR BB| Open rates'!#REF!*0.8</f>
        <v>#REF!</v>
      </c>
      <c r="AK13" s="84" t="e">
        <f>'BAR BB| Open rates'!#REF!*0.8</f>
        <v>#REF!</v>
      </c>
      <c r="AL13" s="84" t="e">
        <f>'BAR BB| Open rates'!#REF!*0.8</f>
        <v>#REF!</v>
      </c>
      <c r="AM13" s="84" t="e">
        <f>'BAR BB| Open rates'!#REF!*0.8</f>
        <v>#REF!</v>
      </c>
      <c r="AN13" s="84" t="e">
        <f>'BAR BB| Open rates'!#REF!*0.8</f>
        <v>#REF!</v>
      </c>
      <c r="AO13" s="84" t="e">
        <f>'BAR BB| Open rates'!#REF!*0.8</f>
        <v>#REF!</v>
      </c>
      <c r="AP13" s="84" t="e">
        <f>'BAR BB| Open rates'!#REF!*0.8</f>
        <v>#REF!</v>
      </c>
      <c r="AQ13" s="84" t="e">
        <f>'BAR BB| Open rates'!#REF!*0.8</f>
        <v>#REF!</v>
      </c>
      <c r="AR13" s="84" t="e">
        <f>'BAR BB| Open rates'!#REF!*0.8</f>
        <v>#REF!</v>
      </c>
      <c r="AS13" s="84" t="e">
        <f>'BAR BB| Open rates'!#REF!*0.8</f>
        <v>#REF!</v>
      </c>
      <c r="AT13" s="84" t="e">
        <f>'BAR BB| Open rates'!#REF!*0.8</f>
        <v>#REF!</v>
      </c>
      <c r="AU13" s="84" t="e">
        <f>'BAR BB| Open rates'!#REF!*0.8</f>
        <v>#REF!</v>
      </c>
      <c r="AV13" s="84" t="e">
        <f>'BAR BB| Open rates'!#REF!*0.8</f>
        <v>#REF!</v>
      </c>
      <c r="AW13" s="84" t="e">
        <f>'BAR BB| Open rates'!#REF!*0.8</f>
        <v>#REF!</v>
      </c>
      <c r="AX13" s="84" t="e">
        <f>'BAR BB| Open rates'!#REF!*0.8</f>
        <v>#REF!</v>
      </c>
      <c r="AY13" s="84" t="e">
        <f>'BAR BB| Open rates'!#REF!*0.8</f>
        <v>#REF!</v>
      </c>
      <c r="AZ13" s="84" t="e">
        <f>'BAR BB| Open rates'!#REF!*0.8</f>
        <v>#REF!</v>
      </c>
      <c r="BA13" s="84" t="e">
        <f>'BAR BB| Open rates'!#REF!*0.8</f>
        <v>#REF!</v>
      </c>
      <c r="BB13" s="84" t="e">
        <f>'BAR BB| Open rates'!#REF!*0.8</f>
        <v>#REF!</v>
      </c>
      <c r="BC13" s="84" t="e">
        <f>'BAR BB| Open rates'!#REF!*0.8</f>
        <v>#REF!</v>
      </c>
      <c r="BD13" s="84" t="e">
        <f>'BAR BB| Open rates'!#REF!*0.8</f>
        <v>#REF!</v>
      </c>
      <c r="BE13" s="84" t="e">
        <f>'BAR BB| Open rates'!#REF!*0.8</f>
        <v>#REF!</v>
      </c>
      <c r="BF13" s="84" t="e">
        <f>'BAR BB| Open rates'!#REF!*0.8</f>
        <v>#REF!</v>
      </c>
      <c r="BG13" s="84" t="e">
        <f>'BAR BB| Open rates'!#REF!*0.8</f>
        <v>#REF!</v>
      </c>
      <c r="BH13" s="84" t="e">
        <f>'BAR BB| Open rates'!#REF!*0.8</f>
        <v>#REF!</v>
      </c>
      <c r="BI13" s="84" t="e">
        <f>'BAR BB| Open rates'!#REF!*0.8</f>
        <v>#REF!</v>
      </c>
      <c r="BJ13" s="84" t="e">
        <f>'BAR BB| Open rates'!#REF!*0.8</f>
        <v>#REF!</v>
      </c>
      <c r="BK13" s="84" t="e">
        <f>'BAR BB| Open rates'!#REF!*0.8</f>
        <v>#REF!</v>
      </c>
      <c r="BL13" s="84" t="e">
        <f>'BAR BB| Open rates'!#REF!*0.8</f>
        <v>#REF!</v>
      </c>
      <c r="BM13" s="84" t="e">
        <f>'BAR BB| Open rates'!#REF!*0.8</f>
        <v>#REF!</v>
      </c>
      <c r="BN13" s="84" t="e">
        <f>'BAR BB| Open rates'!#REF!*0.8</f>
        <v>#REF!</v>
      </c>
      <c r="BO13" s="84" t="e">
        <f>'BAR BB| Open rates'!#REF!*0.8</f>
        <v>#REF!</v>
      </c>
      <c r="BP13" s="84" t="e">
        <f>'BAR BB| Open rates'!#REF!*0.8</f>
        <v>#REF!</v>
      </c>
      <c r="BQ13" s="84" t="e">
        <f>'BAR BB| Open rates'!#REF!*0.8</f>
        <v>#REF!</v>
      </c>
      <c r="BR13" s="84" t="e">
        <f>'BAR BB| Open rates'!#REF!*0.8</f>
        <v>#REF!</v>
      </c>
      <c r="BS13" s="84" t="e">
        <f>'BAR BB| Open rates'!#REF!*0.8</f>
        <v>#REF!</v>
      </c>
      <c r="BT13" s="84" t="e">
        <f>'BAR BB| Open rates'!#REF!*0.8</f>
        <v>#REF!</v>
      </c>
      <c r="BU13" s="84" t="e">
        <f>'BAR BB| Open rates'!#REF!*0.8</f>
        <v>#REF!</v>
      </c>
      <c r="BV13" s="84" t="e">
        <f>'BAR BB| Open rates'!#REF!*0.8</f>
        <v>#REF!</v>
      </c>
      <c r="BW13" s="84" t="e">
        <f>'BAR BB| Open rates'!#REF!*0.8</f>
        <v>#REF!</v>
      </c>
      <c r="BX13" s="84" t="e">
        <f>'BAR BB| Open rates'!#REF!*0.8</f>
        <v>#REF!</v>
      </c>
    </row>
    <row r="14" spans="1:76" s="14" customFormat="1" ht="12" customHeight="1" x14ac:dyDescent="0.2">
      <c r="A14" s="75"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s="14" customFormat="1" ht="12" customHeight="1" x14ac:dyDescent="0.2">
      <c r="A15" s="15" t="s">
        <v>159</v>
      </c>
      <c r="B15" s="84" t="e">
        <f>'BAR BB| Open rates'!#REF!*0.8</f>
        <v>#REF!</v>
      </c>
      <c r="C15" s="84" t="e">
        <f>'BAR BB| Open rates'!#REF!*0.8</f>
        <v>#REF!</v>
      </c>
      <c r="D15" s="84" t="e">
        <f>'BAR BB| Open rates'!#REF!*0.8</f>
        <v>#REF!</v>
      </c>
      <c r="E15" s="84" t="e">
        <f>'BAR BB| Open rates'!#REF!*0.8</f>
        <v>#REF!</v>
      </c>
      <c r="F15" s="84" t="e">
        <f>'BAR BB| Open rates'!#REF!*0.8</f>
        <v>#REF!</v>
      </c>
      <c r="G15" s="84" t="e">
        <f>'BAR BB| Open rates'!#REF!*0.8</f>
        <v>#REF!</v>
      </c>
      <c r="H15" s="84" t="e">
        <f>'BAR BB| Open rates'!#REF!*0.8</f>
        <v>#REF!</v>
      </c>
      <c r="I15" s="84" t="e">
        <f>'BAR BB| Open rates'!#REF!*0.8</f>
        <v>#REF!</v>
      </c>
      <c r="J15" s="84" t="e">
        <f>'BAR BB| Open rates'!#REF!*0.8</f>
        <v>#REF!</v>
      </c>
      <c r="K15" s="84" t="e">
        <f>'BAR BB| Open rates'!#REF!*0.8</f>
        <v>#REF!</v>
      </c>
      <c r="L15" s="84" t="e">
        <f>'BAR BB| Open rates'!#REF!*0.8</f>
        <v>#REF!</v>
      </c>
      <c r="M15" s="84" t="e">
        <f>'BAR BB| Open rates'!#REF!*0.8</f>
        <v>#REF!</v>
      </c>
      <c r="N15" s="84" t="e">
        <f>'BAR BB| Open rates'!#REF!*0.8</f>
        <v>#REF!</v>
      </c>
      <c r="O15" s="84" t="e">
        <f>'BAR BB| Open rates'!#REF!*0.8</f>
        <v>#REF!</v>
      </c>
      <c r="P15" s="84" t="e">
        <f>'BAR BB| Open rates'!#REF!*0.8</f>
        <v>#REF!</v>
      </c>
      <c r="Q15" s="84" t="e">
        <f>'BAR BB| Open rates'!#REF!*0.8</f>
        <v>#REF!</v>
      </c>
      <c r="R15" s="84" t="e">
        <f>'BAR BB| Open rates'!#REF!*0.8</f>
        <v>#REF!</v>
      </c>
      <c r="S15" s="84" t="e">
        <f>'BAR BB| Open rates'!#REF!*0.8</f>
        <v>#REF!</v>
      </c>
      <c r="T15" s="84" t="e">
        <f>'BAR BB| Open rates'!#REF!*0.8</f>
        <v>#REF!</v>
      </c>
      <c r="U15" s="84" t="e">
        <f>'BAR BB| Open rates'!#REF!*0.8</f>
        <v>#REF!</v>
      </c>
      <c r="V15" s="84" t="e">
        <f>'BAR BB| Open rates'!#REF!*0.8</f>
        <v>#REF!</v>
      </c>
      <c r="W15" s="84" t="e">
        <f>'BAR BB| Open rates'!#REF!*0.8</f>
        <v>#REF!</v>
      </c>
      <c r="X15" s="84" t="e">
        <f>'BAR BB| Open rates'!#REF!*0.8</f>
        <v>#REF!</v>
      </c>
      <c r="Y15" s="84" t="e">
        <f>'BAR BB| Open rates'!#REF!*0.8</f>
        <v>#REF!</v>
      </c>
      <c r="Z15" s="84" t="e">
        <f>'BAR BB| Open rates'!#REF!*0.8</f>
        <v>#REF!</v>
      </c>
      <c r="AA15" s="84" t="e">
        <f>'BAR BB| Open rates'!#REF!*0.8</f>
        <v>#REF!</v>
      </c>
      <c r="AB15" s="84" t="e">
        <f>'BAR BB| Open rates'!#REF!*0.8</f>
        <v>#REF!</v>
      </c>
      <c r="AC15" s="84" t="e">
        <f>'BAR BB| Open rates'!#REF!*0.8</f>
        <v>#REF!</v>
      </c>
      <c r="AD15" s="84" t="e">
        <f>'BAR BB| Open rates'!#REF!*0.8</f>
        <v>#REF!</v>
      </c>
      <c r="AE15" s="84" t="e">
        <f>'BAR BB| Open rates'!#REF!*0.8</f>
        <v>#REF!</v>
      </c>
      <c r="AF15" s="84" t="e">
        <f>'BAR BB| Open rates'!#REF!*0.8</f>
        <v>#REF!</v>
      </c>
      <c r="AG15" s="84" t="e">
        <f>'BAR BB| Open rates'!#REF!*0.8</f>
        <v>#REF!</v>
      </c>
      <c r="AH15" s="84" t="e">
        <f>'BAR BB| Open rates'!#REF!*0.8</f>
        <v>#REF!</v>
      </c>
      <c r="AI15" s="84" t="e">
        <f>'BAR BB| Open rates'!#REF!*0.8</f>
        <v>#REF!</v>
      </c>
      <c r="AJ15" s="84" t="e">
        <f>'BAR BB| Open rates'!#REF!*0.8</f>
        <v>#REF!</v>
      </c>
      <c r="AK15" s="84" t="e">
        <f>'BAR BB| Open rates'!#REF!*0.8</f>
        <v>#REF!</v>
      </c>
      <c r="AL15" s="84" t="e">
        <f>'BAR BB| Open rates'!#REF!*0.8</f>
        <v>#REF!</v>
      </c>
      <c r="AM15" s="84" t="e">
        <f>'BAR BB| Open rates'!#REF!*0.8</f>
        <v>#REF!</v>
      </c>
      <c r="AN15" s="84" t="e">
        <f>'BAR BB| Open rates'!#REF!*0.8</f>
        <v>#REF!</v>
      </c>
      <c r="AO15" s="84" t="e">
        <f>'BAR BB| Open rates'!#REF!*0.8</f>
        <v>#REF!</v>
      </c>
      <c r="AP15" s="84" t="e">
        <f>'BAR BB| Open rates'!#REF!*0.8</f>
        <v>#REF!</v>
      </c>
      <c r="AQ15" s="84" t="e">
        <f>'BAR BB| Open rates'!#REF!*0.8</f>
        <v>#REF!</v>
      </c>
      <c r="AR15" s="84" t="e">
        <f>'BAR BB| Open rates'!#REF!*0.8</f>
        <v>#REF!</v>
      </c>
      <c r="AS15" s="84" t="e">
        <f>'BAR BB| Open rates'!#REF!*0.8</f>
        <v>#REF!</v>
      </c>
      <c r="AT15" s="84" t="e">
        <f>'BAR BB| Open rates'!#REF!*0.8</f>
        <v>#REF!</v>
      </c>
      <c r="AU15" s="84" t="e">
        <f>'BAR BB| Open rates'!#REF!*0.8</f>
        <v>#REF!</v>
      </c>
      <c r="AV15" s="84" t="e">
        <f>'BAR BB| Open rates'!#REF!*0.8</f>
        <v>#REF!</v>
      </c>
      <c r="AW15" s="84" t="e">
        <f>'BAR BB| Open rates'!#REF!*0.8</f>
        <v>#REF!</v>
      </c>
      <c r="AX15" s="84" t="e">
        <f>'BAR BB| Open rates'!#REF!*0.8</f>
        <v>#REF!</v>
      </c>
      <c r="AY15" s="84" t="e">
        <f>'BAR BB| Open rates'!#REF!*0.8</f>
        <v>#REF!</v>
      </c>
      <c r="AZ15" s="84" t="e">
        <f>'BAR BB| Open rates'!#REF!*0.8</f>
        <v>#REF!</v>
      </c>
      <c r="BA15" s="84" t="e">
        <f>'BAR BB| Open rates'!#REF!*0.8</f>
        <v>#REF!</v>
      </c>
      <c r="BB15" s="84" t="e">
        <f>'BAR BB| Open rates'!#REF!*0.8</f>
        <v>#REF!</v>
      </c>
      <c r="BC15" s="84" t="e">
        <f>'BAR BB| Open rates'!#REF!*0.8</f>
        <v>#REF!</v>
      </c>
      <c r="BD15" s="84" t="e">
        <f>'BAR BB| Open rates'!#REF!*0.8</f>
        <v>#REF!</v>
      </c>
      <c r="BE15" s="84" t="e">
        <f>'BAR BB| Open rates'!#REF!*0.8</f>
        <v>#REF!</v>
      </c>
      <c r="BF15" s="84" t="e">
        <f>'BAR BB| Open rates'!#REF!*0.8</f>
        <v>#REF!</v>
      </c>
      <c r="BG15" s="84" t="e">
        <f>'BAR BB| Open rates'!#REF!*0.8</f>
        <v>#REF!</v>
      </c>
      <c r="BH15" s="84" t="e">
        <f>'BAR BB| Open rates'!#REF!*0.8</f>
        <v>#REF!</v>
      </c>
      <c r="BI15" s="84" t="e">
        <f>'BAR BB| Open rates'!#REF!*0.8</f>
        <v>#REF!</v>
      </c>
      <c r="BJ15" s="84" t="e">
        <f>'BAR BB| Open rates'!#REF!*0.8</f>
        <v>#REF!</v>
      </c>
      <c r="BK15" s="84" t="e">
        <f>'BAR BB| Open rates'!#REF!*0.8</f>
        <v>#REF!</v>
      </c>
      <c r="BL15" s="84" t="e">
        <f>'BAR BB| Open rates'!#REF!*0.8</f>
        <v>#REF!</v>
      </c>
      <c r="BM15" s="84" t="e">
        <f>'BAR BB| Open rates'!#REF!*0.8</f>
        <v>#REF!</v>
      </c>
      <c r="BN15" s="84" t="e">
        <f>'BAR BB| Open rates'!#REF!*0.8</f>
        <v>#REF!</v>
      </c>
      <c r="BO15" s="84" t="e">
        <f>'BAR BB| Open rates'!#REF!*0.8</f>
        <v>#REF!</v>
      </c>
      <c r="BP15" s="84" t="e">
        <f>'BAR BB| Open rates'!#REF!*0.8</f>
        <v>#REF!</v>
      </c>
      <c r="BQ15" s="84" t="e">
        <f>'BAR BB| Open rates'!#REF!*0.8</f>
        <v>#REF!</v>
      </c>
      <c r="BR15" s="84" t="e">
        <f>'BAR BB| Open rates'!#REF!*0.8</f>
        <v>#REF!</v>
      </c>
      <c r="BS15" s="84" t="e">
        <f>'BAR BB| Open rates'!#REF!*0.8</f>
        <v>#REF!</v>
      </c>
      <c r="BT15" s="84" t="e">
        <f>'BAR BB| Open rates'!#REF!*0.8</f>
        <v>#REF!</v>
      </c>
      <c r="BU15" s="84" t="e">
        <f>'BAR BB| Open rates'!#REF!*0.8</f>
        <v>#REF!</v>
      </c>
      <c r="BV15" s="84" t="e">
        <f>'BAR BB| Open rates'!#REF!*0.8</f>
        <v>#REF!</v>
      </c>
      <c r="BW15" s="84" t="e">
        <f>'BAR BB| Open rates'!#REF!*0.8</f>
        <v>#REF!</v>
      </c>
      <c r="BX15" s="84" t="e">
        <f>'BAR BB| Open rates'!#REF!*0.8</f>
        <v>#REF!</v>
      </c>
    </row>
    <row r="16" spans="1:76" s="14" customFormat="1" ht="12" customHeight="1" x14ac:dyDescent="0.2">
      <c r="A16" s="75"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s="14" customFormat="1" ht="12" customHeight="1" x14ac:dyDescent="0.2">
      <c r="A17" s="15" t="s">
        <v>159</v>
      </c>
      <c r="B17" s="84" t="e">
        <f>'BAR BB| Open rates'!#REF!*0.8</f>
        <v>#REF!</v>
      </c>
      <c r="C17" s="84" t="e">
        <f>'BAR BB| Open rates'!#REF!*0.8</f>
        <v>#REF!</v>
      </c>
      <c r="D17" s="84" t="e">
        <f>'BAR BB| Open rates'!#REF!*0.8</f>
        <v>#REF!</v>
      </c>
      <c r="E17" s="84" t="e">
        <f>'BAR BB| Open rates'!#REF!*0.8</f>
        <v>#REF!</v>
      </c>
      <c r="F17" s="84" t="e">
        <f>'BAR BB| Open rates'!#REF!*0.8</f>
        <v>#REF!</v>
      </c>
      <c r="G17" s="84" t="e">
        <f>'BAR BB| Open rates'!#REF!*0.8</f>
        <v>#REF!</v>
      </c>
      <c r="H17" s="84" t="e">
        <f>'BAR BB| Open rates'!#REF!*0.8</f>
        <v>#REF!</v>
      </c>
      <c r="I17" s="84" t="e">
        <f>'BAR BB| Open rates'!#REF!*0.8</f>
        <v>#REF!</v>
      </c>
      <c r="J17" s="84" t="e">
        <f>'BAR BB| Open rates'!#REF!*0.8</f>
        <v>#REF!</v>
      </c>
      <c r="K17" s="84" t="e">
        <f>'BAR BB| Open rates'!#REF!*0.8</f>
        <v>#REF!</v>
      </c>
      <c r="L17" s="84" t="e">
        <f>'BAR BB| Open rates'!#REF!*0.8</f>
        <v>#REF!</v>
      </c>
      <c r="M17" s="84" t="e">
        <f>'BAR BB| Open rates'!#REF!*0.8</f>
        <v>#REF!</v>
      </c>
      <c r="N17" s="84" t="e">
        <f>'BAR BB| Open rates'!#REF!*0.8</f>
        <v>#REF!</v>
      </c>
      <c r="O17" s="84" t="e">
        <f>'BAR BB| Open rates'!#REF!*0.8</f>
        <v>#REF!</v>
      </c>
      <c r="P17" s="84" t="e">
        <f>'BAR BB| Open rates'!#REF!*0.8</f>
        <v>#REF!</v>
      </c>
      <c r="Q17" s="84" t="e">
        <f>'BAR BB| Open rates'!#REF!*0.8</f>
        <v>#REF!</v>
      </c>
      <c r="R17" s="84" t="e">
        <f>'BAR BB| Open rates'!#REF!*0.8</f>
        <v>#REF!</v>
      </c>
      <c r="S17" s="84" t="e">
        <f>'BAR BB| Open rates'!#REF!*0.8</f>
        <v>#REF!</v>
      </c>
      <c r="T17" s="84" t="e">
        <f>'BAR BB| Open rates'!#REF!*0.8</f>
        <v>#REF!</v>
      </c>
      <c r="U17" s="84" t="e">
        <f>'BAR BB| Open rates'!#REF!*0.8</f>
        <v>#REF!</v>
      </c>
      <c r="V17" s="84" t="e">
        <f>'BAR BB| Open rates'!#REF!*0.8</f>
        <v>#REF!</v>
      </c>
      <c r="W17" s="84" t="e">
        <f>'BAR BB| Open rates'!#REF!*0.8</f>
        <v>#REF!</v>
      </c>
      <c r="X17" s="84" t="e">
        <f>'BAR BB| Open rates'!#REF!*0.8</f>
        <v>#REF!</v>
      </c>
      <c r="Y17" s="84" t="e">
        <f>'BAR BB| Open rates'!#REF!*0.8</f>
        <v>#REF!</v>
      </c>
      <c r="Z17" s="84" t="e">
        <f>'BAR BB| Open rates'!#REF!*0.8</f>
        <v>#REF!</v>
      </c>
      <c r="AA17" s="84" t="e">
        <f>'BAR BB| Open rates'!#REF!*0.8</f>
        <v>#REF!</v>
      </c>
      <c r="AB17" s="84" t="e">
        <f>'BAR BB| Open rates'!#REF!*0.8</f>
        <v>#REF!</v>
      </c>
      <c r="AC17" s="84" t="e">
        <f>'BAR BB| Open rates'!#REF!*0.8</f>
        <v>#REF!</v>
      </c>
      <c r="AD17" s="84" t="e">
        <f>'BAR BB| Open rates'!#REF!*0.8</f>
        <v>#REF!</v>
      </c>
      <c r="AE17" s="84" t="e">
        <f>'BAR BB| Open rates'!#REF!*0.8</f>
        <v>#REF!</v>
      </c>
      <c r="AF17" s="84" t="e">
        <f>'BAR BB| Open rates'!#REF!*0.8</f>
        <v>#REF!</v>
      </c>
      <c r="AG17" s="84" t="e">
        <f>'BAR BB| Open rates'!#REF!*0.8</f>
        <v>#REF!</v>
      </c>
      <c r="AH17" s="84" t="e">
        <f>'BAR BB| Open rates'!#REF!*0.8</f>
        <v>#REF!</v>
      </c>
      <c r="AI17" s="84" t="e">
        <f>'BAR BB| Open rates'!#REF!*0.8</f>
        <v>#REF!</v>
      </c>
      <c r="AJ17" s="84" t="e">
        <f>'BAR BB| Open rates'!#REF!*0.8</f>
        <v>#REF!</v>
      </c>
      <c r="AK17" s="84" t="e">
        <f>'BAR BB| Open rates'!#REF!*0.8</f>
        <v>#REF!</v>
      </c>
      <c r="AL17" s="84" t="e">
        <f>'BAR BB| Open rates'!#REF!*0.8</f>
        <v>#REF!</v>
      </c>
      <c r="AM17" s="84" t="e">
        <f>'BAR BB| Open rates'!#REF!*0.8</f>
        <v>#REF!</v>
      </c>
      <c r="AN17" s="84" t="e">
        <f>'BAR BB| Open rates'!#REF!*0.8</f>
        <v>#REF!</v>
      </c>
      <c r="AO17" s="84" t="e">
        <f>'BAR BB| Open rates'!#REF!*0.8</f>
        <v>#REF!</v>
      </c>
      <c r="AP17" s="84" t="e">
        <f>'BAR BB| Open rates'!#REF!*0.8</f>
        <v>#REF!</v>
      </c>
      <c r="AQ17" s="84" t="e">
        <f>'BAR BB| Open rates'!#REF!*0.8</f>
        <v>#REF!</v>
      </c>
      <c r="AR17" s="84" t="e">
        <f>'BAR BB| Open rates'!#REF!*0.8</f>
        <v>#REF!</v>
      </c>
      <c r="AS17" s="84" t="e">
        <f>'BAR BB| Open rates'!#REF!*0.8</f>
        <v>#REF!</v>
      </c>
      <c r="AT17" s="84" t="e">
        <f>'BAR BB| Open rates'!#REF!*0.8</f>
        <v>#REF!</v>
      </c>
      <c r="AU17" s="84" t="e">
        <f>'BAR BB| Open rates'!#REF!*0.8</f>
        <v>#REF!</v>
      </c>
      <c r="AV17" s="84" t="e">
        <f>'BAR BB| Open rates'!#REF!*0.8</f>
        <v>#REF!</v>
      </c>
      <c r="AW17" s="84" t="e">
        <f>'BAR BB| Open rates'!#REF!*0.8</f>
        <v>#REF!</v>
      </c>
      <c r="AX17" s="84" t="e">
        <f>'BAR BB| Open rates'!#REF!*0.8</f>
        <v>#REF!</v>
      </c>
      <c r="AY17" s="84" t="e">
        <f>'BAR BB| Open rates'!#REF!*0.8</f>
        <v>#REF!</v>
      </c>
      <c r="AZ17" s="84" t="e">
        <f>'BAR BB| Open rates'!#REF!*0.8</f>
        <v>#REF!</v>
      </c>
      <c r="BA17" s="84" t="e">
        <f>'BAR BB| Open rates'!#REF!*0.8</f>
        <v>#REF!</v>
      </c>
      <c r="BB17" s="84" t="e">
        <f>'BAR BB| Open rates'!#REF!*0.8</f>
        <v>#REF!</v>
      </c>
      <c r="BC17" s="84" t="e">
        <f>'BAR BB| Open rates'!#REF!*0.8</f>
        <v>#REF!</v>
      </c>
      <c r="BD17" s="84" t="e">
        <f>'BAR BB| Open rates'!#REF!*0.8</f>
        <v>#REF!</v>
      </c>
      <c r="BE17" s="84" t="e">
        <f>'BAR BB| Open rates'!#REF!*0.8</f>
        <v>#REF!</v>
      </c>
      <c r="BF17" s="84" t="e">
        <f>'BAR BB| Open rates'!#REF!*0.8</f>
        <v>#REF!</v>
      </c>
      <c r="BG17" s="84" t="e">
        <f>'BAR BB| Open rates'!#REF!*0.8</f>
        <v>#REF!</v>
      </c>
      <c r="BH17" s="84" t="e">
        <f>'BAR BB| Open rates'!#REF!*0.8</f>
        <v>#REF!</v>
      </c>
      <c r="BI17" s="84" t="e">
        <f>'BAR BB| Open rates'!#REF!*0.8</f>
        <v>#REF!</v>
      </c>
      <c r="BJ17" s="84" t="e">
        <f>'BAR BB| Open rates'!#REF!*0.8</f>
        <v>#REF!</v>
      </c>
      <c r="BK17" s="84" t="e">
        <f>'BAR BB| Open rates'!#REF!*0.8</f>
        <v>#REF!</v>
      </c>
      <c r="BL17" s="84" t="e">
        <f>'BAR BB| Open rates'!#REF!*0.8</f>
        <v>#REF!</v>
      </c>
      <c r="BM17" s="84" t="e">
        <f>'BAR BB| Open rates'!#REF!*0.8</f>
        <v>#REF!</v>
      </c>
      <c r="BN17" s="84" t="e">
        <f>'BAR BB| Open rates'!#REF!*0.8</f>
        <v>#REF!</v>
      </c>
      <c r="BO17" s="84" t="e">
        <f>'BAR BB| Open rates'!#REF!*0.8</f>
        <v>#REF!</v>
      </c>
      <c r="BP17" s="84" t="e">
        <f>'BAR BB| Open rates'!#REF!*0.8</f>
        <v>#REF!</v>
      </c>
      <c r="BQ17" s="84" t="e">
        <f>'BAR BB| Open rates'!#REF!*0.8</f>
        <v>#REF!</v>
      </c>
      <c r="BR17" s="84" t="e">
        <f>'BAR BB| Open rates'!#REF!*0.8</f>
        <v>#REF!</v>
      </c>
      <c r="BS17" s="84" t="e">
        <f>'BAR BB| Open rates'!#REF!*0.8</f>
        <v>#REF!</v>
      </c>
      <c r="BT17" s="84" t="e">
        <f>'BAR BB| Open rates'!#REF!*0.8</f>
        <v>#REF!</v>
      </c>
      <c r="BU17" s="84" t="e">
        <f>'BAR BB| Open rates'!#REF!*0.8</f>
        <v>#REF!</v>
      </c>
      <c r="BV17" s="84" t="e">
        <f>'BAR BB| Open rates'!#REF!*0.8</f>
        <v>#REF!</v>
      </c>
      <c r="BW17" s="84" t="e">
        <f>'BAR BB| Open rates'!#REF!*0.8</f>
        <v>#REF!</v>
      </c>
      <c r="BX17" s="84" t="e">
        <f>'BAR BB| Open rates'!#REF!*0.8</f>
        <v>#REF!</v>
      </c>
    </row>
    <row r="18" spans="1:76" s="14" customFormat="1" ht="12" customHeight="1" x14ac:dyDescent="0.2">
      <c r="A18" s="75"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s="14" customFormat="1" ht="12" customHeight="1" x14ac:dyDescent="0.2">
      <c r="A19" s="42" t="s">
        <v>8</v>
      </c>
      <c r="B19" s="84" t="e">
        <f>'BAR BB| Open rates'!#REF!*0.8</f>
        <v>#REF!</v>
      </c>
      <c r="C19" s="84" t="e">
        <f>'BAR BB| Open rates'!#REF!*0.8</f>
        <v>#REF!</v>
      </c>
      <c r="D19" s="84" t="e">
        <f>'BAR BB| Open rates'!#REF!*0.8</f>
        <v>#REF!</v>
      </c>
      <c r="E19" s="84" t="e">
        <f>'BAR BB| Open rates'!#REF!*0.8</f>
        <v>#REF!</v>
      </c>
      <c r="F19" s="84" t="e">
        <f>'BAR BB| Open rates'!#REF!*0.8</f>
        <v>#REF!</v>
      </c>
      <c r="G19" s="84" t="e">
        <f>'BAR BB| Open rates'!#REF!*0.8</f>
        <v>#REF!</v>
      </c>
      <c r="H19" s="84" t="e">
        <f>'BAR BB| Open rates'!#REF!*0.8</f>
        <v>#REF!</v>
      </c>
      <c r="I19" s="84" t="e">
        <f>'BAR BB| Open rates'!#REF!*0.8</f>
        <v>#REF!</v>
      </c>
      <c r="J19" s="84" t="e">
        <f>'BAR BB| Open rates'!#REF!*0.8</f>
        <v>#REF!</v>
      </c>
      <c r="K19" s="84" t="e">
        <f>'BAR BB| Open rates'!#REF!*0.8</f>
        <v>#REF!</v>
      </c>
      <c r="L19" s="84" t="e">
        <f>'BAR BB| Open rates'!#REF!*0.8</f>
        <v>#REF!</v>
      </c>
      <c r="M19" s="84" t="e">
        <f>'BAR BB| Open rates'!#REF!*0.8</f>
        <v>#REF!</v>
      </c>
      <c r="N19" s="84" t="e">
        <f>'BAR BB| Open rates'!#REF!*0.8</f>
        <v>#REF!</v>
      </c>
      <c r="O19" s="84" t="e">
        <f>'BAR BB| Open rates'!#REF!*0.8</f>
        <v>#REF!</v>
      </c>
      <c r="P19" s="84" t="e">
        <f>'BAR BB| Open rates'!#REF!*0.8</f>
        <v>#REF!</v>
      </c>
      <c r="Q19" s="84" t="e">
        <f>'BAR BB| Open rates'!#REF!*0.8</f>
        <v>#REF!</v>
      </c>
      <c r="R19" s="84" t="e">
        <f>'BAR BB| Open rates'!#REF!*0.8</f>
        <v>#REF!</v>
      </c>
      <c r="S19" s="84" t="e">
        <f>'BAR BB| Open rates'!#REF!*0.8</f>
        <v>#REF!</v>
      </c>
      <c r="T19" s="84" t="e">
        <f>'BAR BB| Open rates'!#REF!*0.8</f>
        <v>#REF!</v>
      </c>
      <c r="U19" s="84" t="e">
        <f>'BAR BB| Open rates'!#REF!*0.8</f>
        <v>#REF!</v>
      </c>
      <c r="V19" s="84" t="e">
        <f>'BAR BB| Open rates'!#REF!*0.8</f>
        <v>#REF!</v>
      </c>
      <c r="W19" s="84" t="e">
        <f>'BAR BB| Open rates'!#REF!*0.8</f>
        <v>#REF!</v>
      </c>
      <c r="X19" s="84" t="e">
        <f>'BAR BB| Open rates'!#REF!*0.8</f>
        <v>#REF!</v>
      </c>
      <c r="Y19" s="84" t="e">
        <f>'BAR BB| Open rates'!#REF!*0.8</f>
        <v>#REF!</v>
      </c>
      <c r="Z19" s="84" t="e">
        <f>'BAR BB| Open rates'!#REF!*0.8</f>
        <v>#REF!</v>
      </c>
      <c r="AA19" s="84" t="e">
        <f>'BAR BB| Open rates'!#REF!*0.8</f>
        <v>#REF!</v>
      </c>
      <c r="AB19" s="84" t="e">
        <f>'BAR BB| Open rates'!#REF!*0.8</f>
        <v>#REF!</v>
      </c>
      <c r="AC19" s="84" t="e">
        <f>'BAR BB| Open rates'!#REF!*0.8</f>
        <v>#REF!</v>
      </c>
      <c r="AD19" s="84" t="e">
        <f>'BAR BB| Open rates'!#REF!*0.8</f>
        <v>#REF!</v>
      </c>
      <c r="AE19" s="84" t="e">
        <f>'BAR BB| Open rates'!#REF!*0.8</f>
        <v>#REF!</v>
      </c>
      <c r="AF19" s="84" t="e">
        <f>'BAR BB| Open rates'!#REF!*0.8</f>
        <v>#REF!</v>
      </c>
      <c r="AG19" s="84" t="e">
        <f>'BAR BB| Open rates'!#REF!*0.8</f>
        <v>#REF!</v>
      </c>
      <c r="AH19" s="84" t="e">
        <f>'BAR BB| Open rates'!#REF!*0.8</f>
        <v>#REF!</v>
      </c>
      <c r="AI19" s="84" t="e">
        <f>'BAR BB| Open rates'!#REF!*0.8</f>
        <v>#REF!</v>
      </c>
      <c r="AJ19" s="84" t="e">
        <f>'BAR BB| Open rates'!#REF!*0.8</f>
        <v>#REF!</v>
      </c>
      <c r="AK19" s="84" t="e">
        <f>'BAR BB| Open rates'!#REF!*0.8</f>
        <v>#REF!</v>
      </c>
      <c r="AL19" s="84" t="e">
        <f>'BAR BB| Open rates'!#REF!*0.8</f>
        <v>#REF!</v>
      </c>
      <c r="AM19" s="84" t="e">
        <f>'BAR BB| Open rates'!#REF!*0.8</f>
        <v>#REF!</v>
      </c>
      <c r="AN19" s="84" t="e">
        <f>'BAR BB| Open rates'!#REF!*0.8</f>
        <v>#REF!</v>
      </c>
      <c r="AO19" s="84" t="e">
        <f>'BAR BB| Open rates'!#REF!*0.8</f>
        <v>#REF!</v>
      </c>
      <c r="AP19" s="84" t="e">
        <f>'BAR BB| Open rates'!#REF!*0.8</f>
        <v>#REF!</v>
      </c>
      <c r="AQ19" s="84" t="e">
        <f>'BAR BB| Open rates'!#REF!*0.8</f>
        <v>#REF!</v>
      </c>
      <c r="AR19" s="84" t="e">
        <f>'BAR BB| Open rates'!#REF!*0.8</f>
        <v>#REF!</v>
      </c>
      <c r="AS19" s="84" t="e">
        <f>'BAR BB| Open rates'!#REF!*0.8</f>
        <v>#REF!</v>
      </c>
      <c r="AT19" s="84" t="e">
        <f>'BAR BB| Open rates'!#REF!*0.8</f>
        <v>#REF!</v>
      </c>
      <c r="AU19" s="84" t="e">
        <f>'BAR BB| Open rates'!#REF!*0.8</f>
        <v>#REF!</v>
      </c>
      <c r="AV19" s="84" t="e">
        <f>'BAR BB| Open rates'!#REF!*0.8</f>
        <v>#REF!</v>
      </c>
      <c r="AW19" s="84" t="e">
        <f>'BAR BB| Open rates'!#REF!*0.8</f>
        <v>#REF!</v>
      </c>
      <c r="AX19" s="84" t="e">
        <f>'BAR BB| Open rates'!#REF!*0.8</f>
        <v>#REF!</v>
      </c>
      <c r="AY19" s="84" t="e">
        <f>'BAR BB| Open rates'!#REF!*0.8</f>
        <v>#REF!</v>
      </c>
      <c r="AZ19" s="84" t="e">
        <f>'BAR BB| Open rates'!#REF!*0.8</f>
        <v>#REF!</v>
      </c>
      <c r="BA19" s="84" t="e">
        <f>'BAR BB| Open rates'!#REF!*0.8</f>
        <v>#REF!</v>
      </c>
      <c r="BB19" s="84" t="e">
        <f>'BAR BB| Open rates'!#REF!*0.8</f>
        <v>#REF!</v>
      </c>
      <c r="BC19" s="84" t="e">
        <f>'BAR BB| Open rates'!#REF!*0.8</f>
        <v>#REF!</v>
      </c>
      <c r="BD19" s="84" t="e">
        <f>'BAR BB| Open rates'!#REF!*0.8</f>
        <v>#REF!</v>
      </c>
      <c r="BE19" s="84" t="e">
        <f>'BAR BB| Open rates'!#REF!*0.8</f>
        <v>#REF!</v>
      </c>
      <c r="BF19" s="84" t="e">
        <f>'BAR BB| Open rates'!#REF!*0.8</f>
        <v>#REF!</v>
      </c>
      <c r="BG19" s="84" t="e">
        <f>'BAR BB| Open rates'!#REF!*0.8</f>
        <v>#REF!</v>
      </c>
      <c r="BH19" s="84" t="e">
        <f>'BAR BB| Open rates'!#REF!*0.8</f>
        <v>#REF!</v>
      </c>
      <c r="BI19" s="84" t="e">
        <f>'BAR BB| Open rates'!#REF!*0.8</f>
        <v>#REF!</v>
      </c>
      <c r="BJ19" s="84" t="e">
        <f>'BAR BB| Open rates'!#REF!*0.8</f>
        <v>#REF!</v>
      </c>
      <c r="BK19" s="84" t="e">
        <f>'BAR BB| Open rates'!#REF!*0.8</f>
        <v>#REF!</v>
      </c>
      <c r="BL19" s="84" t="e">
        <f>'BAR BB| Open rates'!#REF!*0.8</f>
        <v>#REF!</v>
      </c>
      <c r="BM19" s="84" t="e">
        <f>'BAR BB| Open rates'!#REF!*0.8</f>
        <v>#REF!</v>
      </c>
      <c r="BN19" s="84" t="e">
        <f>'BAR BB| Open rates'!#REF!*0.8</f>
        <v>#REF!</v>
      </c>
      <c r="BO19" s="84" t="e">
        <f>'BAR BB| Open rates'!#REF!*0.8</f>
        <v>#REF!</v>
      </c>
      <c r="BP19" s="84" t="e">
        <f>'BAR BB| Open rates'!#REF!*0.8</f>
        <v>#REF!</v>
      </c>
      <c r="BQ19" s="84" t="e">
        <f>'BAR BB| Open rates'!#REF!*0.8</f>
        <v>#REF!</v>
      </c>
      <c r="BR19" s="84" t="e">
        <f>'BAR BB| Open rates'!#REF!*0.8</f>
        <v>#REF!</v>
      </c>
      <c r="BS19" s="84" t="e">
        <f>'BAR BB| Open rates'!#REF!*0.8</f>
        <v>#REF!</v>
      </c>
      <c r="BT19" s="84" t="e">
        <f>'BAR BB| Open rates'!#REF!*0.8</f>
        <v>#REF!</v>
      </c>
      <c r="BU19" s="84" t="e">
        <f>'BAR BB| Open rates'!#REF!*0.8</f>
        <v>#REF!</v>
      </c>
      <c r="BV19" s="84" t="e">
        <f>'BAR BB| Open rates'!#REF!*0.8</f>
        <v>#REF!</v>
      </c>
      <c r="BW19" s="84" t="e">
        <f>'BAR BB| Open rates'!#REF!*0.8</f>
        <v>#REF!</v>
      </c>
      <c r="BX19" s="84" t="e">
        <f>'BAR BB| Open rates'!#REF!*0.8</f>
        <v>#REF!</v>
      </c>
    </row>
    <row r="20" spans="1:76"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s="14" customFormat="1" ht="12" customHeight="1" x14ac:dyDescent="0.2">
      <c r="A21" s="42" t="s">
        <v>8</v>
      </c>
      <c r="B21" s="84" t="e">
        <f>'BAR BB| Open rates'!#REF!*0.8</f>
        <v>#REF!</v>
      </c>
      <c r="C21" s="84" t="e">
        <f>'BAR BB| Open rates'!#REF!*0.8</f>
        <v>#REF!</v>
      </c>
      <c r="D21" s="84" t="e">
        <f>'BAR BB| Open rates'!#REF!*0.8</f>
        <v>#REF!</v>
      </c>
      <c r="E21" s="84" t="e">
        <f>'BAR BB| Open rates'!#REF!*0.8</f>
        <v>#REF!</v>
      </c>
      <c r="F21" s="84" t="e">
        <f>'BAR BB| Open rates'!#REF!*0.8</f>
        <v>#REF!</v>
      </c>
      <c r="G21" s="84" t="e">
        <f>'BAR BB| Open rates'!#REF!*0.8</f>
        <v>#REF!</v>
      </c>
      <c r="H21" s="84" t="e">
        <f>'BAR BB| Open rates'!#REF!*0.8</f>
        <v>#REF!</v>
      </c>
      <c r="I21" s="84" t="e">
        <f>'BAR BB| Open rates'!#REF!*0.8</f>
        <v>#REF!</v>
      </c>
      <c r="J21" s="84" t="e">
        <f>'BAR BB| Open rates'!#REF!*0.8</f>
        <v>#REF!</v>
      </c>
      <c r="K21" s="84" t="e">
        <f>'BAR BB| Open rates'!#REF!*0.8</f>
        <v>#REF!</v>
      </c>
      <c r="L21" s="84" t="e">
        <f>'BAR BB| Open rates'!#REF!*0.8</f>
        <v>#REF!</v>
      </c>
      <c r="M21" s="84" t="e">
        <f>'BAR BB| Open rates'!#REF!*0.8</f>
        <v>#REF!</v>
      </c>
      <c r="N21" s="84" t="e">
        <f>'BAR BB| Open rates'!#REF!*0.8</f>
        <v>#REF!</v>
      </c>
      <c r="O21" s="84" t="e">
        <f>'BAR BB| Open rates'!#REF!*0.8</f>
        <v>#REF!</v>
      </c>
      <c r="P21" s="84" t="e">
        <f>'BAR BB| Open rates'!#REF!*0.8</f>
        <v>#REF!</v>
      </c>
      <c r="Q21" s="84" t="e">
        <f>'BAR BB| Open rates'!#REF!*0.8</f>
        <v>#REF!</v>
      </c>
      <c r="R21" s="84" t="e">
        <f>'BAR BB| Open rates'!#REF!*0.8</f>
        <v>#REF!</v>
      </c>
      <c r="S21" s="84" t="e">
        <f>'BAR BB| Open rates'!#REF!*0.8</f>
        <v>#REF!</v>
      </c>
      <c r="T21" s="84" t="e">
        <f>'BAR BB| Open rates'!#REF!*0.8</f>
        <v>#REF!</v>
      </c>
      <c r="U21" s="84" t="e">
        <f>'BAR BB| Open rates'!#REF!*0.8</f>
        <v>#REF!</v>
      </c>
      <c r="V21" s="84" t="e">
        <f>'BAR BB| Open rates'!#REF!*0.8</f>
        <v>#REF!</v>
      </c>
      <c r="W21" s="84" t="e">
        <f>'BAR BB| Open rates'!#REF!*0.8</f>
        <v>#REF!</v>
      </c>
      <c r="X21" s="84" t="e">
        <f>'BAR BB| Open rates'!#REF!*0.8</f>
        <v>#REF!</v>
      </c>
      <c r="Y21" s="84" t="e">
        <f>'BAR BB| Open rates'!#REF!*0.8</f>
        <v>#REF!</v>
      </c>
      <c r="Z21" s="84" t="e">
        <f>'BAR BB| Open rates'!#REF!*0.8</f>
        <v>#REF!</v>
      </c>
      <c r="AA21" s="84" t="e">
        <f>'BAR BB| Open rates'!#REF!*0.8</f>
        <v>#REF!</v>
      </c>
      <c r="AB21" s="84" t="e">
        <f>'BAR BB| Open rates'!#REF!*0.8</f>
        <v>#REF!</v>
      </c>
      <c r="AC21" s="84" t="e">
        <f>'BAR BB| Open rates'!#REF!*0.8</f>
        <v>#REF!</v>
      </c>
      <c r="AD21" s="84" t="e">
        <f>'BAR BB| Open rates'!#REF!*0.8</f>
        <v>#REF!</v>
      </c>
      <c r="AE21" s="84" t="e">
        <f>'BAR BB| Open rates'!#REF!*0.8</f>
        <v>#REF!</v>
      </c>
      <c r="AF21" s="84" t="e">
        <f>'BAR BB| Open rates'!#REF!*0.8</f>
        <v>#REF!</v>
      </c>
      <c r="AG21" s="84" t="e">
        <f>'BAR BB| Open rates'!#REF!*0.8</f>
        <v>#REF!</v>
      </c>
      <c r="AH21" s="84" t="e">
        <f>'BAR BB| Open rates'!#REF!*0.8</f>
        <v>#REF!</v>
      </c>
      <c r="AI21" s="84" t="e">
        <f>'BAR BB| Open rates'!#REF!*0.8</f>
        <v>#REF!</v>
      </c>
      <c r="AJ21" s="84" t="e">
        <f>'BAR BB| Open rates'!#REF!*0.8</f>
        <v>#REF!</v>
      </c>
      <c r="AK21" s="84" t="e">
        <f>'BAR BB| Open rates'!#REF!*0.8</f>
        <v>#REF!</v>
      </c>
      <c r="AL21" s="84" t="e">
        <f>'BAR BB| Open rates'!#REF!*0.8</f>
        <v>#REF!</v>
      </c>
      <c r="AM21" s="84" t="e">
        <f>'BAR BB| Open rates'!#REF!*0.8</f>
        <v>#REF!</v>
      </c>
      <c r="AN21" s="84" t="e">
        <f>'BAR BB| Open rates'!#REF!*0.8</f>
        <v>#REF!</v>
      </c>
      <c r="AO21" s="84" t="e">
        <f>'BAR BB| Open rates'!#REF!*0.8</f>
        <v>#REF!</v>
      </c>
      <c r="AP21" s="84" t="e">
        <f>'BAR BB| Open rates'!#REF!*0.8</f>
        <v>#REF!</v>
      </c>
      <c r="AQ21" s="84" t="e">
        <f>'BAR BB| Open rates'!#REF!*0.8</f>
        <v>#REF!</v>
      </c>
      <c r="AR21" s="84" t="e">
        <f>'BAR BB| Open rates'!#REF!*0.8</f>
        <v>#REF!</v>
      </c>
      <c r="AS21" s="84" t="e">
        <f>'BAR BB| Open rates'!#REF!*0.8</f>
        <v>#REF!</v>
      </c>
      <c r="AT21" s="84" t="e">
        <f>'BAR BB| Open rates'!#REF!*0.8</f>
        <v>#REF!</v>
      </c>
      <c r="AU21" s="84" t="e">
        <f>'BAR BB| Open rates'!#REF!*0.8</f>
        <v>#REF!</v>
      </c>
      <c r="AV21" s="84" t="e">
        <f>'BAR BB| Open rates'!#REF!*0.8</f>
        <v>#REF!</v>
      </c>
      <c r="AW21" s="84" t="e">
        <f>'BAR BB| Open rates'!#REF!*0.8</f>
        <v>#REF!</v>
      </c>
      <c r="AX21" s="84" t="e">
        <f>'BAR BB| Open rates'!#REF!*0.8</f>
        <v>#REF!</v>
      </c>
      <c r="AY21" s="84" t="e">
        <f>'BAR BB| Open rates'!#REF!*0.8</f>
        <v>#REF!</v>
      </c>
      <c r="AZ21" s="84" t="e">
        <f>'BAR BB| Open rates'!#REF!*0.8</f>
        <v>#REF!</v>
      </c>
      <c r="BA21" s="84" t="e">
        <f>'BAR BB| Open rates'!#REF!*0.8</f>
        <v>#REF!</v>
      </c>
      <c r="BB21" s="84" t="e">
        <f>'BAR BB| Open rates'!#REF!*0.8</f>
        <v>#REF!</v>
      </c>
      <c r="BC21" s="84" t="e">
        <f>'BAR BB| Open rates'!#REF!*0.8</f>
        <v>#REF!</v>
      </c>
      <c r="BD21" s="84" t="e">
        <f>'BAR BB| Open rates'!#REF!*0.8</f>
        <v>#REF!</v>
      </c>
      <c r="BE21" s="84" t="e">
        <f>'BAR BB| Open rates'!#REF!*0.8</f>
        <v>#REF!</v>
      </c>
      <c r="BF21" s="84" t="e">
        <f>'BAR BB| Open rates'!#REF!*0.8</f>
        <v>#REF!</v>
      </c>
      <c r="BG21" s="84" t="e">
        <f>'BAR BB| Open rates'!#REF!*0.8</f>
        <v>#REF!</v>
      </c>
      <c r="BH21" s="84" t="e">
        <f>'BAR BB| Open rates'!#REF!*0.8</f>
        <v>#REF!</v>
      </c>
      <c r="BI21" s="84" t="e">
        <f>'BAR BB| Open rates'!#REF!*0.8</f>
        <v>#REF!</v>
      </c>
      <c r="BJ21" s="84" t="e">
        <f>'BAR BB| Open rates'!#REF!*0.8</f>
        <v>#REF!</v>
      </c>
      <c r="BK21" s="84" t="e">
        <f>'BAR BB| Open rates'!#REF!*0.8</f>
        <v>#REF!</v>
      </c>
      <c r="BL21" s="84" t="e">
        <f>'BAR BB| Open rates'!#REF!*0.8</f>
        <v>#REF!</v>
      </c>
      <c r="BM21" s="84" t="e">
        <f>'BAR BB| Open rates'!#REF!*0.8</f>
        <v>#REF!</v>
      </c>
      <c r="BN21" s="84" t="e">
        <f>'BAR BB| Open rates'!#REF!*0.8</f>
        <v>#REF!</v>
      </c>
      <c r="BO21" s="84" t="e">
        <f>'BAR BB| Open rates'!#REF!*0.8</f>
        <v>#REF!</v>
      </c>
      <c r="BP21" s="84" t="e">
        <f>'BAR BB| Open rates'!#REF!*0.8</f>
        <v>#REF!</v>
      </c>
      <c r="BQ21" s="84" t="e">
        <f>'BAR BB| Open rates'!#REF!*0.8</f>
        <v>#REF!</v>
      </c>
      <c r="BR21" s="84" t="e">
        <f>'BAR BB| Open rates'!#REF!*0.8</f>
        <v>#REF!</v>
      </c>
      <c r="BS21" s="84" t="e">
        <f>'BAR BB| Open rates'!#REF!*0.8</f>
        <v>#REF!</v>
      </c>
      <c r="BT21" s="84" t="e">
        <f>'BAR BB| Open rates'!#REF!*0.8</f>
        <v>#REF!</v>
      </c>
      <c r="BU21" s="84" t="e">
        <f>'BAR BB| Open rates'!#REF!*0.8</f>
        <v>#REF!</v>
      </c>
      <c r="BV21" s="84" t="e">
        <f>'BAR BB| Open rates'!#REF!*0.8</f>
        <v>#REF!</v>
      </c>
      <c r="BW21" s="84" t="e">
        <f>'BAR BB| Open rates'!#REF!*0.8</f>
        <v>#REF!</v>
      </c>
      <c r="BX21" s="84" t="e">
        <f>'BAR BB| Open rates'!#REF!*0.8</f>
        <v>#REF!</v>
      </c>
    </row>
    <row r="22" spans="1:76" s="14" customFormat="1" ht="12" hidden="1" customHeight="1" x14ac:dyDescent="0.2">
      <c r="A22" s="134" t="s">
        <v>158</v>
      </c>
    </row>
    <row r="23" spans="1:76" s="14" customFormat="1" ht="12" hidden="1" customHeight="1" x14ac:dyDescent="0.2">
      <c r="A23" s="42" t="s">
        <v>8</v>
      </c>
    </row>
    <row r="24" spans="1:76" s="14" customFormat="1" ht="12" customHeight="1" x14ac:dyDescent="0.2">
      <c r="A24" s="123"/>
    </row>
    <row r="25" spans="1:76" s="14" customFormat="1" ht="12.75" customHeight="1" x14ac:dyDescent="0.2">
      <c r="A25" s="223" t="s">
        <v>157</v>
      </c>
    </row>
    <row r="26" spans="1:76" s="14" customFormat="1" ht="12.75" customHeight="1" x14ac:dyDescent="0.2">
      <c r="A26" s="223"/>
    </row>
    <row r="27" spans="1:76" s="11" customFormat="1" ht="12.75" customHeight="1" x14ac:dyDescent="0.2">
      <c r="A27" s="223"/>
    </row>
    <row r="28" spans="1:76" s="1" customFormat="1" x14ac:dyDescent="0.2"/>
    <row r="29" spans="1:76" s="76" customFormat="1" ht="12.75" customHeight="1" x14ac:dyDescent="0.2">
      <c r="A29" s="137" t="s">
        <v>58</v>
      </c>
    </row>
    <row r="30" spans="1:76" s="108" customFormat="1" ht="35.25" customHeight="1" x14ac:dyDescent="0.2">
      <c r="A30" s="150" t="s">
        <v>163</v>
      </c>
    </row>
    <row r="31" spans="1:76" s="108" customFormat="1" ht="35.25" customHeight="1" x14ac:dyDescent="0.2">
      <c r="A31" s="150" t="s">
        <v>188</v>
      </c>
    </row>
    <row r="32" spans="1:76"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x14ac:dyDescent="0.2">
      <c r="A37" s="85" t="s">
        <v>65</v>
      </c>
    </row>
    <row r="38" spans="1:1" s="13" customFormat="1" ht="108" customHeight="1" x14ac:dyDescent="0.2">
      <c r="A38" s="224" t="s">
        <v>224</v>
      </c>
    </row>
    <row r="39" spans="1:1" x14ac:dyDescent="0.2">
      <c r="A39" s="225"/>
    </row>
    <row r="40" spans="1:1" x14ac:dyDescent="0.2">
      <c r="A40" s="225"/>
    </row>
    <row r="41" spans="1:1" x14ac:dyDescent="0.2">
      <c r="A41" s="225"/>
    </row>
    <row r="42" spans="1:1" x14ac:dyDescent="0.2">
      <c r="A42" s="225"/>
    </row>
    <row r="43" spans="1:1" x14ac:dyDescent="0.2">
      <c r="A43" s="225"/>
    </row>
    <row r="44" spans="1:1" x14ac:dyDescent="0.2">
      <c r="A44" s="225"/>
    </row>
    <row r="45" spans="1:1" x14ac:dyDescent="0.2">
      <c r="A45" s="225"/>
    </row>
    <row r="46" spans="1:1" x14ac:dyDescent="0.2">
      <c r="A46" s="225"/>
    </row>
    <row r="47" spans="1:1" ht="35.25" customHeight="1" x14ac:dyDescent="0.2">
      <c r="A47" s="225"/>
    </row>
    <row r="48" spans="1:1" x14ac:dyDescent="0.2">
      <c r="A48" s="225"/>
    </row>
    <row r="49" spans="1:1" x14ac:dyDescent="0.2">
      <c r="A49" s="225"/>
    </row>
    <row r="50" spans="1:1" x14ac:dyDescent="0.2">
      <c r="A50" s="225"/>
    </row>
    <row r="51" spans="1:1" x14ac:dyDescent="0.2">
      <c r="A51" s="225"/>
    </row>
  </sheetData>
  <mergeCells count="2">
    <mergeCell ref="A25:A27"/>
    <mergeCell ref="A38:A51"/>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CCFF"/>
  </sheetPr>
  <dimension ref="A1:BA59"/>
  <sheetViews>
    <sheetView tabSelected="1" zoomScaleNormal="100" workbookViewId="0">
      <pane xSplit="1" topLeftCell="B1" activePane="topRight" state="frozen"/>
      <selection pane="topRight" activeCell="A39" sqref="A39:A59"/>
    </sheetView>
  </sheetViews>
  <sheetFormatPr defaultColWidth="9.5703125" defaultRowHeight="12" x14ac:dyDescent="0.2"/>
  <cols>
    <col min="1" max="1" width="41.7109375" style="1" customWidth="1"/>
    <col min="2" max="5" width="9.85546875" style="2" bestFit="1" customWidth="1"/>
    <col min="6" max="6" width="9.85546875" style="2" customWidth="1"/>
    <col min="7" max="7" width="9.85546875" style="2" bestFit="1" customWidth="1"/>
    <col min="8" max="8" width="9.85546875" style="2" customWidth="1"/>
    <col min="9" max="16" width="9.85546875" style="2" bestFit="1" customWidth="1"/>
    <col min="17" max="17" width="9.85546875" style="2" customWidth="1"/>
    <col min="18" max="23" width="9.85546875" style="2" bestFit="1" customWidth="1"/>
    <col min="24" max="24" width="9.85546875" style="2" customWidth="1"/>
    <col min="25" max="25" width="9.85546875" style="2" bestFit="1" customWidth="1"/>
    <col min="26" max="26" width="9.85546875" style="2" customWidth="1"/>
    <col min="27" max="28" width="9.85546875" style="2" bestFit="1" customWidth="1"/>
    <col min="29" max="29" width="9.85546875" style="2" customWidth="1"/>
    <col min="30" max="35" width="9.85546875" style="2" bestFit="1" customWidth="1"/>
    <col min="36" max="38" width="9.85546875" style="2" customWidth="1"/>
    <col min="39" max="42" width="9.85546875" style="2" bestFit="1" customWidth="1"/>
    <col min="43" max="43" width="9.85546875" style="2" customWidth="1"/>
    <col min="44" max="53" width="9.85546875" style="2" bestFit="1" customWidth="1"/>
    <col min="54" max="16384" width="9.5703125" style="2"/>
  </cols>
  <sheetData>
    <row r="1" spans="1:53" s="5" customFormat="1" ht="24.75" customHeight="1" x14ac:dyDescent="0.2">
      <c r="A1" s="47" t="s">
        <v>50</v>
      </c>
    </row>
    <row r="2" spans="1:53" s="5" customFormat="1" ht="12.75" x14ac:dyDescent="0.2">
      <c r="A2" s="67" t="s">
        <v>5</v>
      </c>
    </row>
    <row r="3" spans="1:53" s="172" customFormat="1" ht="29.25" customHeight="1" x14ac:dyDescent="0.2">
      <c r="A3" s="171" t="s">
        <v>52</v>
      </c>
      <c r="B3" s="148">
        <v>45588</v>
      </c>
      <c r="C3" s="148">
        <v>45590</v>
      </c>
      <c r="D3" s="148">
        <v>45592</v>
      </c>
      <c r="E3" s="148">
        <v>45597</v>
      </c>
      <c r="F3" s="148">
        <v>45599</v>
      </c>
      <c r="G3" s="148">
        <v>45600</v>
      </c>
      <c r="H3" s="148">
        <v>45601</v>
      </c>
      <c r="I3" s="148">
        <v>45604</v>
      </c>
      <c r="J3" s="148">
        <v>45606</v>
      </c>
      <c r="K3" s="148">
        <v>45611</v>
      </c>
      <c r="L3" s="148">
        <v>45613</v>
      </c>
      <c r="M3" s="148">
        <v>45618</v>
      </c>
      <c r="N3" s="148">
        <v>45620</v>
      </c>
      <c r="O3" s="148">
        <v>45625</v>
      </c>
      <c r="P3" s="148">
        <v>45627</v>
      </c>
      <c r="Q3" s="148">
        <v>45628</v>
      </c>
      <c r="R3" s="217">
        <v>45639</v>
      </c>
      <c r="S3" s="148">
        <v>45646</v>
      </c>
      <c r="T3" s="215">
        <v>45653</v>
      </c>
      <c r="U3" s="73">
        <v>45655</v>
      </c>
      <c r="V3" s="73">
        <v>45656</v>
      </c>
      <c r="W3" s="73">
        <v>45658</v>
      </c>
      <c r="X3" s="73">
        <v>45660</v>
      </c>
      <c r="Y3" s="73">
        <v>45663</v>
      </c>
      <c r="Z3" s="73">
        <v>45664</v>
      </c>
      <c r="AA3" s="73">
        <v>45665</v>
      </c>
      <c r="AB3" s="73">
        <v>45666</v>
      </c>
      <c r="AC3" s="73">
        <v>45670</v>
      </c>
      <c r="AD3" s="73">
        <v>45674</v>
      </c>
      <c r="AE3" s="73">
        <v>45676</v>
      </c>
      <c r="AF3" s="73">
        <v>45681</v>
      </c>
      <c r="AG3" s="73">
        <v>45683</v>
      </c>
      <c r="AH3" s="73">
        <v>45688</v>
      </c>
      <c r="AI3" s="73">
        <v>45689</v>
      </c>
      <c r="AJ3" s="73">
        <v>45690</v>
      </c>
      <c r="AK3" s="73">
        <v>45691</v>
      </c>
      <c r="AL3" s="73">
        <v>45692</v>
      </c>
      <c r="AM3" s="73">
        <v>45695</v>
      </c>
      <c r="AN3" s="73">
        <v>45697</v>
      </c>
      <c r="AO3" s="73">
        <v>45702</v>
      </c>
      <c r="AP3" s="73">
        <v>45708</v>
      </c>
      <c r="AQ3" s="222">
        <v>45709</v>
      </c>
      <c r="AR3" s="73">
        <v>45712</v>
      </c>
      <c r="AS3" s="73">
        <v>45714</v>
      </c>
      <c r="AT3" s="73">
        <v>45717</v>
      </c>
      <c r="AU3" s="148">
        <v>45718</v>
      </c>
      <c r="AV3" s="73">
        <v>45723</v>
      </c>
      <c r="AW3" s="73">
        <v>45725</v>
      </c>
      <c r="AX3" s="73">
        <v>45727</v>
      </c>
      <c r="AY3" s="73">
        <v>45730</v>
      </c>
      <c r="AZ3" s="73">
        <v>45732</v>
      </c>
      <c r="BA3" s="73">
        <v>45746</v>
      </c>
    </row>
    <row r="4" spans="1:53" s="172" customFormat="1" ht="29.25" customHeight="1" x14ac:dyDescent="0.2">
      <c r="A4" s="171"/>
      <c r="B4" s="148">
        <v>45589</v>
      </c>
      <c r="C4" s="148">
        <v>45591</v>
      </c>
      <c r="D4" s="148">
        <v>45596</v>
      </c>
      <c r="E4" s="148">
        <v>45598</v>
      </c>
      <c r="F4" s="148">
        <v>45599</v>
      </c>
      <c r="G4" s="148">
        <v>45600</v>
      </c>
      <c r="H4" s="148">
        <v>45603</v>
      </c>
      <c r="I4" s="148">
        <v>45605</v>
      </c>
      <c r="J4" s="148">
        <v>45610</v>
      </c>
      <c r="K4" s="148">
        <v>45612</v>
      </c>
      <c r="L4" s="148">
        <v>45617</v>
      </c>
      <c r="M4" s="148">
        <v>45619</v>
      </c>
      <c r="N4" s="148">
        <v>45624</v>
      </c>
      <c r="O4" s="148">
        <v>45626</v>
      </c>
      <c r="P4" s="148">
        <v>45627</v>
      </c>
      <c r="Q4" s="148">
        <v>45638</v>
      </c>
      <c r="R4" s="148">
        <v>45645</v>
      </c>
      <c r="S4" s="148">
        <v>45652</v>
      </c>
      <c r="T4" s="215">
        <v>45654</v>
      </c>
      <c r="U4" s="73">
        <v>45655</v>
      </c>
      <c r="V4" s="73">
        <v>45657</v>
      </c>
      <c r="W4" s="73">
        <v>45659</v>
      </c>
      <c r="X4" s="73">
        <v>45662</v>
      </c>
      <c r="Y4" s="73">
        <v>45663</v>
      </c>
      <c r="Z4" s="73">
        <v>45664</v>
      </c>
      <c r="AA4" s="73">
        <v>45665</v>
      </c>
      <c r="AB4" s="222">
        <v>45669</v>
      </c>
      <c r="AC4" s="73">
        <v>45673</v>
      </c>
      <c r="AD4" s="73">
        <v>45675</v>
      </c>
      <c r="AE4" s="73">
        <v>45680</v>
      </c>
      <c r="AF4" s="73">
        <v>45682</v>
      </c>
      <c r="AG4" s="73">
        <v>45687</v>
      </c>
      <c r="AH4" s="73">
        <v>45688</v>
      </c>
      <c r="AI4" s="73">
        <v>45689</v>
      </c>
      <c r="AJ4" s="73">
        <v>45690</v>
      </c>
      <c r="AK4" s="73">
        <v>45691</v>
      </c>
      <c r="AL4" s="73">
        <v>45694</v>
      </c>
      <c r="AM4" s="73">
        <v>45696</v>
      </c>
      <c r="AN4" s="73">
        <v>45701</v>
      </c>
      <c r="AO4" s="73">
        <v>45707</v>
      </c>
      <c r="AP4" s="73">
        <v>45708</v>
      </c>
      <c r="AQ4" s="73">
        <v>45711</v>
      </c>
      <c r="AR4" s="73">
        <v>45713</v>
      </c>
      <c r="AS4" s="73">
        <v>45716</v>
      </c>
      <c r="AT4" s="73">
        <v>45717</v>
      </c>
      <c r="AU4" s="148">
        <v>45722</v>
      </c>
      <c r="AV4" s="73">
        <v>45724</v>
      </c>
      <c r="AW4" s="73">
        <v>45726</v>
      </c>
      <c r="AX4" s="73">
        <v>45729</v>
      </c>
      <c r="AY4" s="73">
        <v>45731</v>
      </c>
      <c r="AZ4" s="73">
        <v>45745</v>
      </c>
      <c r="BA4" s="73">
        <v>45747</v>
      </c>
    </row>
    <row r="5" spans="1:53" s="14" customFormat="1" ht="12" customHeight="1" x14ac:dyDescent="0.2">
      <c r="A5" s="33" t="s">
        <v>53</v>
      </c>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53" s="14" customFormat="1" ht="12" customHeight="1" x14ac:dyDescent="0.2">
      <c r="A6" s="42">
        <v>1</v>
      </c>
      <c r="B6" s="134">
        <v>6900</v>
      </c>
      <c r="C6" s="134">
        <v>7900</v>
      </c>
      <c r="D6" s="134">
        <v>6900</v>
      </c>
      <c r="E6" s="134">
        <v>6900</v>
      </c>
      <c r="F6" s="134">
        <v>6900</v>
      </c>
      <c r="G6" s="33">
        <v>6500</v>
      </c>
      <c r="H6" s="33">
        <v>6500</v>
      </c>
      <c r="I6" s="33">
        <v>6900</v>
      </c>
      <c r="J6" s="33">
        <v>6500</v>
      </c>
      <c r="K6" s="33">
        <v>6900</v>
      </c>
      <c r="L6" s="33">
        <v>6500</v>
      </c>
      <c r="M6" s="33">
        <v>6900</v>
      </c>
      <c r="N6" s="33">
        <v>6500</v>
      </c>
      <c r="O6" s="33">
        <v>6900</v>
      </c>
      <c r="P6" s="33">
        <v>5600</v>
      </c>
      <c r="Q6" s="33">
        <v>5600</v>
      </c>
      <c r="R6" s="33">
        <v>6900</v>
      </c>
      <c r="S6" s="33">
        <v>10900</v>
      </c>
      <c r="T6" s="216">
        <v>15900</v>
      </c>
      <c r="U6" s="33">
        <v>26900</v>
      </c>
      <c r="V6" s="33">
        <v>29900</v>
      </c>
      <c r="W6" s="33">
        <v>35900</v>
      </c>
      <c r="X6" s="33">
        <v>35900</v>
      </c>
      <c r="Y6" s="33">
        <v>35900</v>
      </c>
      <c r="Z6" s="33">
        <v>26900</v>
      </c>
      <c r="AA6" s="33">
        <v>15900</v>
      </c>
      <c r="AB6" s="33">
        <v>15900</v>
      </c>
      <c r="AC6" s="33">
        <v>15900</v>
      </c>
      <c r="AD6" s="33">
        <v>15900</v>
      </c>
      <c r="AE6" s="33">
        <v>17900</v>
      </c>
      <c r="AF6" s="33">
        <v>20900</v>
      </c>
      <c r="AG6" s="33">
        <v>17900</v>
      </c>
      <c r="AH6" s="33">
        <v>20900</v>
      </c>
      <c r="AI6" s="33">
        <v>20900</v>
      </c>
      <c r="AJ6" s="33">
        <v>17900</v>
      </c>
      <c r="AK6" s="33">
        <v>17900</v>
      </c>
      <c r="AL6" s="33">
        <v>17900</v>
      </c>
      <c r="AM6" s="33">
        <v>20900</v>
      </c>
      <c r="AN6" s="33">
        <v>17900</v>
      </c>
      <c r="AO6" s="33">
        <v>29900</v>
      </c>
      <c r="AP6" s="33">
        <v>31500</v>
      </c>
      <c r="AQ6" s="33">
        <v>31500</v>
      </c>
      <c r="AR6" s="33">
        <v>31500</v>
      </c>
      <c r="AS6" s="33">
        <v>17900</v>
      </c>
      <c r="AT6" s="33">
        <v>17900</v>
      </c>
      <c r="AU6" s="147">
        <v>15900</v>
      </c>
      <c r="AV6" s="33">
        <v>17900</v>
      </c>
      <c r="AW6" s="33">
        <v>15900</v>
      </c>
      <c r="AX6" s="33">
        <v>15900</v>
      </c>
      <c r="AY6" s="33">
        <v>15900</v>
      </c>
      <c r="AZ6" s="33">
        <v>9900</v>
      </c>
      <c r="BA6" s="33">
        <v>7900</v>
      </c>
    </row>
    <row r="7" spans="1:53" s="14" customFormat="1" ht="12" customHeight="1" x14ac:dyDescent="0.2">
      <c r="A7" s="42">
        <v>2</v>
      </c>
      <c r="B7" s="147">
        <f t="shared" ref="B7:T7" si="0">B6+1300</f>
        <v>8200</v>
      </c>
      <c r="C7" s="147">
        <f t="shared" si="0"/>
        <v>9200</v>
      </c>
      <c r="D7" s="147">
        <f t="shared" si="0"/>
        <v>8200</v>
      </c>
      <c r="E7" s="147">
        <f t="shared" si="0"/>
        <v>8200</v>
      </c>
      <c r="F7" s="147">
        <f t="shared" ref="F7" si="1">F6+1300</f>
        <v>8200</v>
      </c>
      <c r="G7" s="147">
        <f t="shared" si="0"/>
        <v>7800</v>
      </c>
      <c r="H7" s="147">
        <f t="shared" si="0"/>
        <v>7800</v>
      </c>
      <c r="I7" s="147">
        <f t="shared" si="0"/>
        <v>8200</v>
      </c>
      <c r="J7" s="147">
        <f t="shared" si="0"/>
        <v>7800</v>
      </c>
      <c r="K7" s="147">
        <f t="shared" si="0"/>
        <v>8200</v>
      </c>
      <c r="L7" s="147">
        <f t="shared" si="0"/>
        <v>7800</v>
      </c>
      <c r="M7" s="147">
        <f t="shared" si="0"/>
        <v>8200</v>
      </c>
      <c r="N7" s="147">
        <f t="shared" si="0"/>
        <v>7800</v>
      </c>
      <c r="O7" s="147">
        <f t="shared" si="0"/>
        <v>8200</v>
      </c>
      <c r="P7" s="147">
        <f t="shared" si="0"/>
        <v>6900</v>
      </c>
      <c r="Q7" s="147">
        <f t="shared" ref="Q7" si="2">Q6+1300</f>
        <v>6900</v>
      </c>
      <c r="R7" s="147">
        <f t="shared" si="0"/>
        <v>8200</v>
      </c>
      <c r="S7" s="147">
        <f t="shared" si="0"/>
        <v>12200</v>
      </c>
      <c r="T7" s="209">
        <f t="shared" si="0"/>
        <v>17200</v>
      </c>
      <c r="U7" s="33">
        <f>U6+1500</f>
        <v>28400</v>
      </c>
      <c r="V7" s="33">
        <f t="shared" ref="V7:AA7" si="3">V6+1500</f>
        <v>31400</v>
      </c>
      <c r="W7" s="33">
        <f t="shared" si="3"/>
        <v>37400</v>
      </c>
      <c r="X7" s="33">
        <f t="shared" ref="X7" si="4">X6+1500</f>
        <v>37400</v>
      </c>
      <c r="Y7" s="33">
        <f t="shared" si="3"/>
        <v>37400</v>
      </c>
      <c r="Z7" s="33">
        <f t="shared" ref="Z7" si="5">Z6+1500</f>
        <v>28400</v>
      </c>
      <c r="AA7" s="33">
        <f t="shared" si="3"/>
        <v>17400</v>
      </c>
      <c r="AB7" s="33">
        <f t="shared" ref="AB7:AC7" si="6">AB6+1500</f>
        <v>17400</v>
      </c>
      <c r="AC7" s="33">
        <f t="shared" si="6"/>
        <v>17400</v>
      </c>
      <c r="AD7" s="33">
        <f t="shared" ref="AD7" si="7">AD6+1500</f>
        <v>17400</v>
      </c>
      <c r="AE7" s="33">
        <f t="shared" ref="AE7" si="8">AE6+1500</f>
        <v>19400</v>
      </c>
      <c r="AF7" s="33">
        <f t="shared" ref="AF7" si="9">AF6+1500</f>
        <v>22400</v>
      </c>
      <c r="AG7" s="33">
        <f t="shared" ref="AG7" si="10">AG6+1500</f>
        <v>19400</v>
      </c>
      <c r="AH7" s="33">
        <f t="shared" ref="AH7" si="11">AH6+1500</f>
        <v>22400</v>
      </c>
      <c r="AI7" s="33">
        <f t="shared" ref="AI7:AJ7" si="12">AI6+1500</f>
        <v>22400</v>
      </c>
      <c r="AJ7" s="33">
        <f t="shared" si="12"/>
        <v>19400</v>
      </c>
      <c r="AK7" s="33">
        <f t="shared" ref="AK7:AL7" si="13">AK6+1500</f>
        <v>19400</v>
      </c>
      <c r="AL7" s="33">
        <f t="shared" si="13"/>
        <v>19400</v>
      </c>
      <c r="AM7" s="33">
        <f t="shared" ref="AM7" si="14">AM6+1500</f>
        <v>22400</v>
      </c>
      <c r="AN7" s="33">
        <f t="shared" ref="AN7" si="15">AN6+1500</f>
        <v>19400</v>
      </c>
      <c r="AO7" s="33">
        <f t="shared" ref="AO7" si="16">AO6+1500</f>
        <v>31400</v>
      </c>
      <c r="AP7" s="33">
        <f t="shared" ref="AP7:AQ7" si="17">AP6+1500</f>
        <v>33000</v>
      </c>
      <c r="AQ7" s="33">
        <f t="shared" si="17"/>
        <v>33000</v>
      </c>
      <c r="AR7" s="33">
        <f t="shared" ref="AR7" si="18">AR6+1500</f>
        <v>33000</v>
      </c>
      <c r="AS7" s="33">
        <f t="shared" ref="AS7" si="19">AS6+1500</f>
        <v>19400</v>
      </c>
      <c r="AT7" s="33">
        <f t="shared" ref="AT7" si="20">AT6+1500</f>
        <v>19400</v>
      </c>
      <c r="AU7" s="147">
        <f t="shared" ref="AU7" si="21">AU6+1500</f>
        <v>17400</v>
      </c>
      <c r="AV7" s="147">
        <f t="shared" ref="AV7" si="22">AV6+1500</f>
        <v>19400</v>
      </c>
      <c r="AW7" s="147">
        <f t="shared" ref="AW7" si="23">AW6+1500</f>
        <v>17400</v>
      </c>
      <c r="AX7" s="147">
        <f t="shared" ref="AX7" si="24">AX6+1500</f>
        <v>17400</v>
      </c>
      <c r="AY7" s="147">
        <f t="shared" ref="AY7" si="25">AY6+1500</f>
        <v>17400</v>
      </c>
      <c r="AZ7" s="147">
        <f t="shared" ref="AZ7" si="26">AZ6+1500</f>
        <v>11400</v>
      </c>
      <c r="BA7" s="147">
        <f t="shared" ref="BA7" si="27">BA6+1500</f>
        <v>9400</v>
      </c>
    </row>
    <row r="8" spans="1:53" s="14" customFormat="1" ht="12" customHeight="1" x14ac:dyDescent="0.2">
      <c r="A8" s="33" t="s">
        <v>54</v>
      </c>
      <c r="B8" s="208"/>
      <c r="C8" s="208"/>
      <c r="D8" s="208"/>
      <c r="E8" s="208"/>
      <c r="F8" s="208"/>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row>
    <row r="9" spans="1:53" s="14" customFormat="1" ht="12" customHeight="1" x14ac:dyDescent="0.2">
      <c r="A9" s="149">
        <v>1</v>
      </c>
      <c r="B9" s="207">
        <f t="shared" ref="B9:T9" si="28">B6+2000</f>
        <v>8900</v>
      </c>
      <c r="C9" s="207">
        <f t="shared" si="28"/>
        <v>9900</v>
      </c>
      <c r="D9" s="207">
        <f t="shared" si="28"/>
        <v>8900</v>
      </c>
      <c r="E9" s="207">
        <f t="shared" si="28"/>
        <v>8900</v>
      </c>
      <c r="F9" s="207">
        <f t="shared" ref="F9" si="29">F6+2000</f>
        <v>8900</v>
      </c>
      <c r="G9" s="147">
        <f t="shared" si="28"/>
        <v>8500</v>
      </c>
      <c r="H9" s="147">
        <f t="shared" ref="H9" si="30">H6+2000</f>
        <v>8500</v>
      </c>
      <c r="I9" s="147">
        <f t="shared" si="28"/>
        <v>8900</v>
      </c>
      <c r="J9" s="147">
        <f t="shared" si="28"/>
        <v>8500</v>
      </c>
      <c r="K9" s="147">
        <f t="shared" si="28"/>
        <v>8900</v>
      </c>
      <c r="L9" s="147">
        <f t="shared" si="28"/>
        <v>8500</v>
      </c>
      <c r="M9" s="147">
        <f t="shared" si="28"/>
        <v>8900</v>
      </c>
      <c r="N9" s="147">
        <f t="shared" si="28"/>
        <v>8500</v>
      </c>
      <c r="O9" s="147">
        <f t="shared" si="28"/>
        <v>8900</v>
      </c>
      <c r="P9" s="147">
        <f t="shared" si="28"/>
        <v>7600</v>
      </c>
      <c r="Q9" s="147">
        <f t="shared" ref="Q9" si="31">Q6+2000</f>
        <v>7600</v>
      </c>
      <c r="R9" s="147">
        <f t="shared" si="28"/>
        <v>8900</v>
      </c>
      <c r="S9" s="147">
        <f t="shared" si="28"/>
        <v>12900</v>
      </c>
      <c r="T9" s="209">
        <f t="shared" si="28"/>
        <v>17900</v>
      </c>
      <c r="U9" s="33">
        <f>U6+2000</f>
        <v>28900</v>
      </c>
      <c r="V9" s="33">
        <f t="shared" ref="V9:AA9" si="32">V6+2000</f>
        <v>31900</v>
      </c>
      <c r="W9" s="33">
        <f t="shared" si="32"/>
        <v>37900</v>
      </c>
      <c r="X9" s="33">
        <f t="shared" ref="X9" si="33">X6+2000</f>
        <v>37900</v>
      </c>
      <c r="Y9" s="33">
        <f t="shared" si="32"/>
        <v>37900</v>
      </c>
      <c r="Z9" s="33">
        <f t="shared" ref="Z9" si="34">Z6+2000</f>
        <v>28900</v>
      </c>
      <c r="AA9" s="33">
        <f t="shared" si="32"/>
        <v>17900</v>
      </c>
      <c r="AB9" s="33">
        <f t="shared" ref="AB9:AC9" si="35">AB6+2000</f>
        <v>17900</v>
      </c>
      <c r="AC9" s="33">
        <f t="shared" si="35"/>
        <v>17900</v>
      </c>
      <c r="AD9" s="33">
        <f t="shared" ref="AD9:AI9" si="36">AD6+2000</f>
        <v>17900</v>
      </c>
      <c r="AE9" s="33">
        <f t="shared" si="36"/>
        <v>19900</v>
      </c>
      <c r="AF9" s="33">
        <f t="shared" si="36"/>
        <v>22900</v>
      </c>
      <c r="AG9" s="33">
        <f t="shared" si="36"/>
        <v>19900</v>
      </c>
      <c r="AH9" s="33">
        <f t="shared" si="36"/>
        <v>22900</v>
      </c>
      <c r="AI9" s="33">
        <f t="shared" si="36"/>
        <v>22900</v>
      </c>
      <c r="AJ9" s="33">
        <f t="shared" ref="AJ9" si="37">AJ6+2000</f>
        <v>19900</v>
      </c>
      <c r="AK9" s="33">
        <f t="shared" ref="AK9:AR9" si="38">AK6+2000</f>
        <v>19900</v>
      </c>
      <c r="AL9" s="33">
        <f t="shared" ref="AL9" si="39">AL6+2000</f>
        <v>19900</v>
      </c>
      <c r="AM9" s="33">
        <f t="shared" si="38"/>
        <v>22900</v>
      </c>
      <c r="AN9" s="33">
        <f t="shared" si="38"/>
        <v>19900</v>
      </c>
      <c r="AO9" s="33">
        <f t="shared" si="38"/>
        <v>31900</v>
      </c>
      <c r="AP9" s="33">
        <f t="shared" si="38"/>
        <v>33500</v>
      </c>
      <c r="AQ9" s="33">
        <f t="shared" ref="AQ9" si="40">AQ6+2000</f>
        <v>33500</v>
      </c>
      <c r="AR9" s="33">
        <f t="shared" si="38"/>
        <v>33500</v>
      </c>
      <c r="AS9" s="33">
        <f t="shared" ref="AS9:BA9" si="41">AS6+2000</f>
        <v>19900</v>
      </c>
      <c r="AT9" s="33">
        <f t="shared" si="41"/>
        <v>19900</v>
      </c>
      <c r="AU9" s="147">
        <f t="shared" si="41"/>
        <v>17900</v>
      </c>
      <c r="AV9" s="147">
        <f t="shared" si="41"/>
        <v>19900</v>
      </c>
      <c r="AW9" s="147">
        <f t="shared" si="41"/>
        <v>17900</v>
      </c>
      <c r="AX9" s="147">
        <f t="shared" si="41"/>
        <v>17900</v>
      </c>
      <c r="AY9" s="147">
        <f t="shared" si="41"/>
        <v>17900</v>
      </c>
      <c r="AZ9" s="147">
        <f t="shared" si="41"/>
        <v>11900</v>
      </c>
      <c r="BA9" s="147">
        <f t="shared" si="41"/>
        <v>9900</v>
      </c>
    </row>
    <row r="10" spans="1:53" s="14" customFormat="1" ht="12" customHeight="1" x14ac:dyDescent="0.2">
      <c r="A10" s="149">
        <v>2</v>
      </c>
      <c r="B10" s="147">
        <f t="shared" ref="B10:T10" si="42">B9+1300</f>
        <v>10200</v>
      </c>
      <c r="C10" s="147">
        <f t="shared" si="42"/>
        <v>11200</v>
      </c>
      <c r="D10" s="147">
        <f t="shared" si="42"/>
        <v>10200</v>
      </c>
      <c r="E10" s="147">
        <f t="shared" si="42"/>
        <v>10200</v>
      </c>
      <c r="F10" s="147">
        <f t="shared" ref="F10" si="43">F9+1300</f>
        <v>10200</v>
      </c>
      <c r="G10" s="147">
        <f t="shared" si="42"/>
        <v>9800</v>
      </c>
      <c r="H10" s="147">
        <f t="shared" si="42"/>
        <v>9800</v>
      </c>
      <c r="I10" s="147">
        <f t="shared" si="42"/>
        <v>10200</v>
      </c>
      <c r="J10" s="147">
        <f t="shared" si="42"/>
        <v>9800</v>
      </c>
      <c r="K10" s="147">
        <f t="shared" si="42"/>
        <v>10200</v>
      </c>
      <c r="L10" s="147">
        <f t="shared" si="42"/>
        <v>9800</v>
      </c>
      <c r="M10" s="147">
        <f t="shared" si="42"/>
        <v>10200</v>
      </c>
      <c r="N10" s="147">
        <f t="shared" si="42"/>
        <v>9800</v>
      </c>
      <c r="O10" s="147">
        <f t="shared" si="42"/>
        <v>10200</v>
      </c>
      <c r="P10" s="147">
        <f t="shared" si="42"/>
        <v>8900</v>
      </c>
      <c r="Q10" s="147">
        <f t="shared" ref="Q10" si="44">Q9+1300</f>
        <v>8900</v>
      </c>
      <c r="R10" s="147">
        <f t="shared" si="42"/>
        <v>10200</v>
      </c>
      <c r="S10" s="147">
        <f t="shared" si="42"/>
        <v>14200</v>
      </c>
      <c r="T10" s="209">
        <f t="shared" si="42"/>
        <v>19200</v>
      </c>
      <c r="U10" s="33">
        <f>U9+1500</f>
        <v>30400</v>
      </c>
      <c r="V10" s="33">
        <f t="shared" ref="V10:AA10" si="45">V9+1500</f>
        <v>33400</v>
      </c>
      <c r="W10" s="33">
        <f t="shared" si="45"/>
        <v>39400</v>
      </c>
      <c r="X10" s="33">
        <f t="shared" ref="X10" si="46">X9+1500</f>
        <v>39400</v>
      </c>
      <c r="Y10" s="33">
        <f t="shared" si="45"/>
        <v>39400</v>
      </c>
      <c r="Z10" s="33">
        <f t="shared" ref="Z10" si="47">Z9+1500</f>
        <v>30400</v>
      </c>
      <c r="AA10" s="33">
        <f t="shared" si="45"/>
        <v>19400</v>
      </c>
      <c r="AB10" s="33">
        <f t="shared" ref="AB10:AC10" si="48">AB9+1500</f>
        <v>19400</v>
      </c>
      <c r="AC10" s="33">
        <f t="shared" si="48"/>
        <v>19400</v>
      </c>
      <c r="AD10" s="33">
        <f t="shared" ref="AD10" si="49">AD9+1500</f>
        <v>19400</v>
      </c>
      <c r="AE10" s="33">
        <f t="shared" ref="AE10" si="50">AE9+1500</f>
        <v>21400</v>
      </c>
      <c r="AF10" s="33">
        <f t="shared" ref="AF10" si="51">AF9+1500</f>
        <v>24400</v>
      </c>
      <c r="AG10" s="33">
        <f t="shared" ref="AG10" si="52">AG9+1500</f>
        <v>21400</v>
      </c>
      <c r="AH10" s="33">
        <f t="shared" ref="AH10" si="53">AH9+1500</f>
        <v>24400</v>
      </c>
      <c r="AI10" s="33">
        <f t="shared" ref="AI10:AJ10" si="54">AI9+1500</f>
        <v>24400</v>
      </c>
      <c r="AJ10" s="33">
        <f t="shared" si="54"/>
        <v>21400</v>
      </c>
      <c r="AK10" s="33">
        <f t="shared" ref="AK10:AL10" si="55">AK9+1500</f>
        <v>21400</v>
      </c>
      <c r="AL10" s="33">
        <f t="shared" si="55"/>
        <v>21400</v>
      </c>
      <c r="AM10" s="33">
        <f t="shared" ref="AM10" si="56">AM9+1500</f>
        <v>24400</v>
      </c>
      <c r="AN10" s="33">
        <f t="shared" ref="AN10" si="57">AN9+1500</f>
        <v>21400</v>
      </c>
      <c r="AO10" s="33">
        <f t="shared" ref="AO10" si="58">AO9+1500</f>
        <v>33400</v>
      </c>
      <c r="AP10" s="33">
        <f t="shared" ref="AP10:AQ10" si="59">AP9+1500</f>
        <v>35000</v>
      </c>
      <c r="AQ10" s="33">
        <f t="shared" si="59"/>
        <v>35000</v>
      </c>
      <c r="AR10" s="33">
        <f t="shared" ref="AR10" si="60">AR9+1500</f>
        <v>35000</v>
      </c>
      <c r="AS10" s="33">
        <f t="shared" ref="AS10" si="61">AS9+1500</f>
        <v>21400</v>
      </c>
      <c r="AT10" s="33">
        <f t="shared" ref="AT10" si="62">AT9+1500</f>
        <v>21400</v>
      </c>
      <c r="AU10" s="147">
        <f t="shared" ref="AU10" si="63">AU9+1500</f>
        <v>19400</v>
      </c>
      <c r="AV10" s="147">
        <f t="shared" ref="AV10" si="64">AV9+1500</f>
        <v>21400</v>
      </c>
      <c r="AW10" s="147">
        <f t="shared" ref="AW10" si="65">AW9+1500</f>
        <v>19400</v>
      </c>
      <c r="AX10" s="147">
        <f t="shared" ref="AX10" si="66">AX9+1500</f>
        <v>19400</v>
      </c>
      <c r="AY10" s="147">
        <f t="shared" ref="AY10" si="67">AY9+1500</f>
        <v>19400</v>
      </c>
      <c r="AZ10" s="147">
        <f t="shared" ref="AZ10" si="68">AZ9+1500</f>
        <v>13400</v>
      </c>
      <c r="BA10" s="147">
        <f t="shared" ref="BA10" si="69">BA9+1500</f>
        <v>11400</v>
      </c>
    </row>
    <row r="11" spans="1:53" s="14" customFormat="1" ht="12" customHeight="1" x14ac:dyDescent="0.2">
      <c r="A11" s="33" t="s">
        <v>151</v>
      </c>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row>
    <row r="12" spans="1:53" s="14" customFormat="1" ht="12" customHeight="1" x14ac:dyDescent="0.2">
      <c r="A12" s="149">
        <v>1</v>
      </c>
      <c r="B12" s="147">
        <f t="shared" ref="B12:T12" si="70">B6+3000</f>
        <v>9900</v>
      </c>
      <c r="C12" s="147">
        <f t="shared" si="70"/>
        <v>10900</v>
      </c>
      <c r="D12" s="147">
        <f t="shared" si="70"/>
        <v>9900</v>
      </c>
      <c r="E12" s="147">
        <f t="shared" si="70"/>
        <v>9900</v>
      </c>
      <c r="F12" s="147">
        <f t="shared" ref="F12" si="71">F6+3000</f>
        <v>9900</v>
      </c>
      <c r="G12" s="147">
        <f t="shared" si="70"/>
        <v>9500</v>
      </c>
      <c r="H12" s="147">
        <f t="shared" ref="H12" si="72">H6+3000</f>
        <v>9500</v>
      </c>
      <c r="I12" s="147">
        <f t="shared" si="70"/>
        <v>9900</v>
      </c>
      <c r="J12" s="147">
        <f t="shared" si="70"/>
        <v>9500</v>
      </c>
      <c r="K12" s="147">
        <f t="shared" si="70"/>
        <v>9900</v>
      </c>
      <c r="L12" s="147">
        <f t="shared" si="70"/>
        <v>9500</v>
      </c>
      <c r="M12" s="147">
        <f t="shared" si="70"/>
        <v>9900</v>
      </c>
      <c r="N12" s="147">
        <f t="shared" si="70"/>
        <v>9500</v>
      </c>
      <c r="O12" s="147">
        <f t="shared" si="70"/>
        <v>9900</v>
      </c>
      <c r="P12" s="147">
        <f t="shared" si="70"/>
        <v>8600</v>
      </c>
      <c r="Q12" s="147">
        <f t="shared" ref="Q12" si="73">Q6+3000</f>
        <v>8600</v>
      </c>
      <c r="R12" s="147">
        <f t="shared" si="70"/>
        <v>9900</v>
      </c>
      <c r="S12" s="147">
        <f t="shared" si="70"/>
        <v>13900</v>
      </c>
      <c r="T12" s="209">
        <f t="shared" si="70"/>
        <v>18900</v>
      </c>
      <c r="U12" s="33">
        <f>U6+4000</f>
        <v>30900</v>
      </c>
      <c r="V12" s="33">
        <f t="shared" ref="V12:AA12" si="74">V6+4000</f>
        <v>33900</v>
      </c>
      <c r="W12" s="33">
        <f t="shared" si="74"/>
        <v>39900</v>
      </c>
      <c r="X12" s="33">
        <f t="shared" ref="X12" si="75">X6+4000</f>
        <v>39900</v>
      </c>
      <c r="Y12" s="33">
        <f t="shared" si="74"/>
        <v>39900</v>
      </c>
      <c r="Z12" s="33">
        <f t="shared" ref="Z12" si="76">Z6+4000</f>
        <v>30900</v>
      </c>
      <c r="AA12" s="33">
        <f t="shared" si="74"/>
        <v>19900</v>
      </c>
      <c r="AB12" s="33">
        <f t="shared" ref="AB12:AC12" si="77">AB6+3000</f>
        <v>18900</v>
      </c>
      <c r="AC12" s="33">
        <f t="shared" si="77"/>
        <v>18900</v>
      </c>
      <c r="AD12" s="33">
        <f t="shared" ref="AD12:AI12" si="78">AD6+3000</f>
        <v>18900</v>
      </c>
      <c r="AE12" s="33">
        <f t="shared" si="78"/>
        <v>20900</v>
      </c>
      <c r="AF12" s="33">
        <f t="shared" si="78"/>
        <v>23900</v>
      </c>
      <c r="AG12" s="33">
        <f t="shared" si="78"/>
        <v>20900</v>
      </c>
      <c r="AH12" s="33">
        <f t="shared" si="78"/>
        <v>23900</v>
      </c>
      <c r="AI12" s="33">
        <f t="shared" si="78"/>
        <v>23900</v>
      </c>
      <c r="AJ12" s="33">
        <f t="shared" ref="AJ12" si="79">AJ6+3000</f>
        <v>20900</v>
      </c>
      <c r="AK12" s="33">
        <f t="shared" ref="AK12:AR12" si="80">AK6+3000</f>
        <v>20900</v>
      </c>
      <c r="AL12" s="33">
        <f t="shared" ref="AL12" si="81">AL6+3000</f>
        <v>20900</v>
      </c>
      <c r="AM12" s="33">
        <f t="shared" si="80"/>
        <v>23900</v>
      </c>
      <c r="AN12" s="33">
        <f t="shared" si="80"/>
        <v>20900</v>
      </c>
      <c r="AO12" s="33">
        <f t="shared" si="80"/>
        <v>32900</v>
      </c>
      <c r="AP12" s="33">
        <f t="shared" si="80"/>
        <v>34500</v>
      </c>
      <c r="AQ12" s="33">
        <f t="shared" ref="AQ12" si="82">AQ6+3000</f>
        <v>34500</v>
      </c>
      <c r="AR12" s="33">
        <f t="shared" si="80"/>
        <v>34500</v>
      </c>
      <c r="AS12" s="33">
        <f t="shared" ref="AS12:BA12" si="83">AS6+3000</f>
        <v>20900</v>
      </c>
      <c r="AT12" s="33">
        <f t="shared" si="83"/>
        <v>20900</v>
      </c>
      <c r="AU12" s="147">
        <f t="shared" si="83"/>
        <v>18900</v>
      </c>
      <c r="AV12" s="147">
        <f t="shared" si="83"/>
        <v>20900</v>
      </c>
      <c r="AW12" s="147">
        <f t="shared" si="83"/>
        <v>18900</v>
      </c>
      <c r="AX12" s="147">
        <f t="shared" si="83"/>
        <v>18900</v>
      </c>
      <c r="AY12" s="147">
        <f t="shared" si="83"/>
        <v>18900</v>
      </c>
      <c r="AZ12" s="147">
        <f t="shared" si="83"/>
        <v>12900</v>
      </c>
      <c r="BA12" s="147">
        <f t="shared" si="83"/>
        <v>10900</v>
      </c>
    </row>
    <row r="13" spans="1:53" s="14" customFormat="1" ht="12" customHeight="1" x14ac:dyDescent="0.2">
      <c r="A13" s="149">
        <v>2</v>
      </c>
      <c r="B13" s="147">
        <f t="shared" ref="B13:T13" si="84">B12+1300</f>
        <v>11200</v>
      </c>
      <c r="C13" s="147">
        <f t="shared" si="84"/>
        <v>12200</v>
      </c>
      <c r="D13" s="147">
        <f t="shared" si="84"/>
        <v>11200</v>
      </c>
      <c r="E13" s="147">
        <f t="shared" si="84"/>
        <v>11200</v>
      </c>
      <c r="F13" s="147">
        <f t="shared" ref="F13" si="85">F12+1300</f>
        <v>11200</v>
      </c>
      <c r="G13" s="147">
        <f t="shared" si="84"/>
        <v>10800</v>
      </c>
      <c r="H13" s="147">
        <f t="shared" si="84"/>
        <v>10800</v>
      </c>
      <c r="I13" s="147">
        <f t="shared" si="84"/>
        <v>11200</v>
      </c>
      <c r="J13" s="147">
        <f t="shared" si="84"/>
        <v>10800</v>
      </c>
      <c r="K13" s="147">
        <f t="shared" si="84"/>
        <v>11200</v>
      </c>
      <c r="L13" s="147">
        <f t="shared" si="84"/>
        <v>10800</v>
      </c>
      <c r="M13" s="147">
        <f t="shared" si="84"/>
        <v>11200</v>
      </c>
      <c r="N13" s="147">
        <f t="shared" si="84"/>
        <v>10800</v>
      </c>
      <c r="O13" s="147">
        <f t="shared" si="84"/>
        <v>11200</v>
      </c>
      <c r="P13" s="147">
        <f t="shared" si="84"/>
        <v>9900</v>
      </c>
      <c r="Q13" s="147">
        <f t="shared" ref="Q13" si="86">Q12+1300</f>
        <v>9900</v>
      </c>
      <c r="R13" s="147">
        <f t="shared" si="84"/>
        <v>11200</v>
      </c>
      <c r="S13" s="147">
        <f t="shared" si="84"/>
        <v>15200</v>
      </c>
      <c r="T13" s="209">
        <f t="shared" si="84"/>
        <v>20200</v>
      </c>
      <c r="U13" s="33">
        <f>U12+1500</f>
        <v>32400</v>
      </c>
      <c r="V13" s="33">
        <f t="shared" ref="V13:AA13" si="87">V12+1500</f>
        <v>35400</v>
      </c>
      <c r="W13" s="33">
        <f t="shared" si="87"/>
        <v>41400</v>
      </c>
      <c r="X13" s="33">
        <f t="shared" ref="X13" si="88">X12+1500</f>
        <v>41400</v>
      </c>
      <c r="Y13" s="33">
        <f t="shared" si="87"/>
        <v>41400</v>
      </c>
      <c r="Z13" s="33">
        <f t="shared" ref="Z13" si="89">Z12+1500</f>
        <v>32400</v>
      </c>
      <c r="AA13" s="33">
        <f t="shared" si="87"/>
        <v>21400</v>
      </c>
      <c r="AB13" s="33">
        <f t="shared" ref="AB13:AC13" si="90">AB12+1500</f>
        <v>20400</v>
      </c>
      <c r="AC13" s="33">
        <f t="shared" si="90"/>
        <v>20400</v>
      </c>
      <c r="AD13" s="33">
        <f t="shared" ref="AD13" si="91">AD12+1500</f>
        <v>20400</v>
      </c>
      <c r="AE13" s="33">
        <f t="shared" ref="AE13" si="92">AE12+1500</f>
        <v>22400</v>
      </c>
      <c r="AF13" s="33">
        <f t="shared" ref="AF13" si="93">AF12+1500</f>
        <v>25400</v>
      </c>
      <c r="AG13" s="33">
        <f t="shared" ref="AG13" si="94">AG12+1500</f>
        <v>22400</v>
      </c>
      <c r="AH13" s="33">
        <f t="shared" ref="AH13" si="95">AH12+1500</f>
        <v>25400</v>
      </c>
      <c r="AI13" s="33">
        <f t="shared" ref="AI13:AJ13" si="96">AI12+1500</f>
        <v>25400</v>
      </c>
      <c r="AJ13" s="33">
        <f t="shared" si="96"/>
        <v>22400</v>
      </c>
      <c r="AK13" s="33">
        <f t="shared" ref="AK13:AL13" si="97">AK12+1500</f>
        <v>22400</v>
      </c>
      <c r="AL13" s="33">
        <f t="shared" si="97"/>
        <v>22400</v>
      </c>
      <c r="AM13" s="33">
        <f t="shared" ref="AM13" si="98">AM12+1500</f>
        <v>25400</v>
      </c>
      <c r="AN13" s="33">
        <f t="shared" ref="AN13" si="99">AN12+1500</f>
        <v>22400</v>
      </c>
      <c r="AO13" s="33">
        <f t="shared" ref="AO13" si="100">AO12+1500</f>
        <v>34400</v>
      </c>
      <c r="AP13" s="33">
        <f t="shared" ref="AP13:AQ13" si="101">AP12+1500</f>
        <v>36000</v>
      </c>
      <c r="AQ13" s="33">
        <f t="shared" si="101"/>
        <v>36000</v>
      </c>
      <c r="AR13" s="33">
        <f t="shared" ref="AR13" si="102">AR12+1500</f>
        <v>36000</v>
      </c>
      <c r="AS13" s="33">
        <f t="shared" ref="AS13" si="103">AS12+1500</f>
        <v>22400</v>
      </c>
      <c r="AT13" s="33">
        <f t="shared" ref="AT13" si="104">AT12+1500</f>
        <v>22400</v>
      </c>
      <c r="AU13" s="147">
        <f t="shared" ref="AU13" si="105">AU12+1500</f>
        <v>20400</v>
      </c>
      <c r="AV13" s="147">
        <f t="shared" ref="AV13" si="106">AV12+1500</f>
        <v>22400</v>
      </c>
      <c r="AW13" s="147">
        <f t="shared" ref="AW13" si="107">AW12+1500</f>
        <v>20400</v>
      </c>
      <c r="AX13" s="147">
        <f t="shared" ref="AX13" si="108">AX12+1500</f>
        <v>20400</v>
      </c>
      <c r="AY13" s="147">
        <f t="shared" ref="AY13" si="109">AY12+1500</f>
        <v>20400</v>
      </c>
      <c r="AZ13" s="147">
        <f t="shared" ref="AZ13" si="110">AZ12+1500</f>
        <v>14400</v>
      </c>
      <c r="BA13" s="147">
        <f t="shared" ref="BA13" si="111">BA12+1500</f>
        <v>12400</v>
      </c>
    </row>
    <row r="14" spans="1:53" s="14" customFormat="1" ht="12" customHeight="1" x14ac:dyDescent="0.2">
      <c r="A14" s="33" t="s">
        <v>55</v>
      </c>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row>
    <row r="15" spans="1:53" s="14" customFormat="1" ht="12" customHeight="1" x14ac:dyDescent="0.2">
      <c r="A15" s="42" t="s">
        <v>159</v>
      </c>
      <c r="B15" s="147">
        <f t="shared" ref="B15:T15" si="112">B6+6600</f>
        <v>13500</v>
      </c>
      <c r="C15" s="147">
        <f t="shared" si="112"/>
        <v>14500</v>
      </c>
      <c r="D15" s="147">
        <f t="shared" si="112"/>
        <v>13500</v>
      </c>
      <c r="E15" s="147">
        <f t="shared" si="112"/>
        <v>13500</v>
      </c>
      <c r="F15" s="147">
        <f t="shared" ref="F15" si="113">F6+6600</f>
        <v>13500</v>
      </c>
      <c r="G15" s="147">
        <f t="shared" si="112"/>
        <v>13100</v>
      </c>
      <c r="H15" s="147">
        <f t="shared" ref="H15" si="114">H6+6600</f>
        <v>13100</v>
      </c>
      <c r="I15" s="147">
        <f t="shared" si="112"/>
        <v>13500</v>
      </c>
      <c r="J15" s="147">
        <f t="shared" si="112"/>
        <v>13100</v>
      </c>
      <c r="K15" s="147">
        <f t="shared" si="112"/>
        <v>13500</v>
      </c>
      <c r="L15" s="147">
        <f t="shared" si="112"/>
        <v>13100</v>
      </c>
      <c r="M15" s="147">
        <f t="shared" si="112"/>
        <v>13500</v>
      </c>
      <c r="N15" s="147">
        <f t="shared" si="112"/>
        <v>13100</v>
      </c>
      <c r="O15" s="147">
        <f t="shared" si="112"/>
        <v>13500</v>
      </c>
      <c r="P15" s="147">
        <f t="shared" si="112"/>
        <v>12200</v>
      </c>
      <c r="Q15" s="147">
        <f t="shared" ref="Q15" si="115">Q6+6600</f>
        <v>12200</v>
      </c>
      <c r="R15" s="147">
        <f t="shared" si="112"/>
        <v>13500</v>
      </c>
      <c r="S15" s="147">
        <f t="shared" si="112"/>
        <v>17500</v>
      </c>
      <c r="T15" s="209">
        <f t="shared" si="112"/>
        <v>22500</v>
      </c>
      <c r="U15" s="33">
        <f>U6+12000</f>
        <v>38900</v>
      </c>
      <c r="V15" s="33">
        <f t="shared" ref="V15:AA15" si="116">V6+12000</f>
        <v>41900</v>
      </c>
      <c r="W15" s="33">
        <f t="shared" si="116"/>
        <v>47900</v>
      </c>
      <c r="X15" s="33">
        <f t="shared" ref="X15" si="117">X6+12000</f>
        <v>47900</v>
      </c>
      <c r="Y15" s="33">
        <f t="shared" si="116"/>
        <v>47900</v>
      </c>
      <c r="Z15" s="33">
        <f t="shared" ref="Z15" si="118">Z6+12000</f>
        <v>38900</v>
      </c>
      <c r="AA15" s="33">
        <f t="shared" si="116"/>
        <v>27900</v>
      </c>
      <c r="AB15" s="33">
        <f>AB6+4600</f>
        <v>20500</v>
      </c>
      <c r="AC15" s="33">
        <f>AC6+4600</f>
        <v>20500</v>
      </c>
      <c r="AD15" s="33">
        <f t="shared" ref="AD15:AI15" si="119">AD6+4600</f>
        <v>20500</v>
      </c>
      <c r="AE15" s="33">
        <f t="shared" si="119"/>
        <v>22500</v>
      </c>
      <c r="AF15" s="33">
        <f t="shared" si="119"/>
        <v>25500</v>
      </c>
      <c r="AG15" s="33">
        <f t="shared" si="119"/>
        <v>22500</v>
      </c>
      <c r="AH15" s="33">
        <f t="shared" si="119"/>
        <v>25500</v>
      </c>
      <c r="AI15" s="33">
        <f t="shared" si="119"/>
        <v>25500</v>
      </c>
      <c r="AJ15" s="33">
        <f t="shared" ref="AJ15" si="120">AJ6+4600</f>
        <v>22500</v>
      </c>
      <c r="AK15" s="33">
        <f>AK6+11600</f>
        <v>29500</v>
      </c>
      <c r="AL15" s="33">
        <f>AL6+11600</f>
        <v>29500</v>
      </c>
      <c r="AM15" s="33">
        <f t="shared" ref="AM15:AR15" si="121">AM6+11600</f>
        <v>32500</v>
      </c>
      <c r="AN15" s="33">
        <f t="shared" si="121"/>
        <v>29500</v>
      </c>
      <c r="AO15" s="33">
        <f t="shared" si="121"/>
        <v>41500</v>
      </c>
      <c r="AP15" s="33">
        <f t="shared" si="121"/>
        <v>43100</v>
      </c>
      <c r="AQ15" s="33">
        <f t="shared" ref="AQ15" si="122">AQ6+11600</f>
        <v>43100</v>
      </c>
      <c r="AR15" s="33">
        <f t="shared" si="121"/>
        <v>43100</v>
      </c>
      <c r="AS15" s="33">
        <f t="shared" ref="AS15:BA15" si="123">AS6+4600</f>
        <v>22500</v>
      </c>
      <c r="AT15" s="33">
        <f t="shared" si="123"/>
        <v>22500</v>
      </c>
      <c r="AU15" s="147">
        <f t="shared" si="123"/>
        <v>20500</v>
      </c>
      <c r="AV15" s="147">
        <f t="shared" si="123"/>
        <v>22500</v>
      </c>
      <c r="AW15" s="147">
        <f t="shared" si="123"/>
        <v>20500</v>
      </c>
      <c r="AX15" s="147">
        <f t="shared" si="123"/>
        <v>20500</v>
      </c>
      <c r="AY15" s="147">
        <f t="shared" si="123"/>
        <v>20500</v>
      </c>
      <c r="AZ15" s="147">
        <f t="shared" si="123"/>
        <v>14500</v>
      </c>
      <c r="BA15" s="147">
        <f t="shared" si="123"/>
        <v>12500</v>
      </c>
    </row>
    <row r="16" spans="1:53" s="14" customFormat="1" ht="12" customHeight="1" x14ac:dyDescent="0.2">
      <c r="A16" s="33" t="s">
        <v>160</v>
      </c>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1:53" s="14" customFormat="1" ht="12" customHeight="1" x14ac:dyDescent="0.2">
      <c r="A17" s="42" t="s">
        <v>159</v>
      </c>
      <c r="B17" s="147">
        <f t="shared" ref="B17:T17" si="124">B6+7100</f>
        <v>14000</v>
      </c>
      <c r="C17" s="147">
        <f t="shared" si="124"/>
        <v>15000</v>
      </c>
      <c r="D17" s="147">
        <f t="shared" si="124"/>
        <v>14000</v>
      </c>
      <c r="E17" s="147">
        <f t="shared" si="124"/>
        <v>14000</v>
      </c>
      <c r="F17" s="147">
        <f t="shared" ref="F17" si="125">F6+7100</f>
        <v>14000</v>
      </c>
      <c r="G17" s="147">
        <f t="shared" si="124"/>
        <v>13600</v>
      </c>
      <c r="H17" s="147">
        <f t="shared" ref="H17" si="126">H6+7100</f>
        <v>13600</v>
      </c>
      <c r="I17" s="147">
        <f t="shared" si="124"/>
        <v>14000</v>
      </c>
      <c r="J17" s="147">
        <f t="shared" si="124"/>
        <v>13600</v>
      </c>
      <c r="K17" s="147">
        <f t="shared" si="124"/>
        <v>14000</v>
      </c>
      <c r="L17" s="147">
        <f t="shared" si="124"/>
        <v>13600</v>
      </c>
      <c r="M17" s="147">
        <f t="shared" si="124"/>
        <v>14000</v>
      </c>
      <c r="N17" s="147">
        <f t="shared" si="124"/>
        <v>13600</v>
      </c>
      <c r="O17" s="147">
        <f t="shared" si="124"/>
        <v>14000</v>
      </c>
      <c r="P17" s="147">
        <f t="shared" si="124"/>
        <v>12700</v>
      </c>
      <c r="Q17" s="147">
        <f t="shared" ref="Q17" si="127">Q6+7100</f>
        <v>12700</v>
      </c>
      <c r="R17" s="147">
        <f t="shared" si="124"/>
        <v>14000</v>
      </c>
      <c r="S17" s="147">
        <f t="shared" si="124"/>
        <v>18000</v>
      </c>
      <c r="T17" s="209">
        <f t="shared" si="124"/>
        <v>23000</v>
      </c>
      <c r="U17" s="33">
        <f>U6+14000</f>
        <v>40900</v>
      </c>
      <c r="V17" s="33">
        <f t="shared" ref="V17:AA17" si="128">V6+14000</f>
        <v>43900</v>
      </c>
      <c r="W17" s="33">
        <f t="shared" si="128"/>
        <v>49900</v>
      </c>
      <c r="X17" s="33">
        <f t="shared" ref="X17" si="129">X6+14000</f>
        <v>49900</v>
      </c>
      <c r="Y17" s="33">
        <f t="shared" si="128"/>
        <v>49900</v>
      </c>
      <c r="Z17" s="33">
        <f t="shared" ref="Z17" si="130">Z6+14000</f>
        <v>40900</v>
      </c>
      <c r="AA17" s="33">
        <f t="shared" si="128"/>
        <v>29900</v>
      </c>
      <c r="AB17" s="33">
        <f>AB6+6600</f>
        <v>22500</v>
      </c>
      <c r="AC17" s="33">
        <f>AC6+6600</f>
        <v>22500</v>
      </c>
      <c r="AD17" s="33">
        <f t="shared" ref="AD17:AI17" si="131">AD6+6600</f>
        <v>22500</v>
      </c>
      <c r="AE17" s="33">
        <f t="shared" si="131"/>
        <v>24500</v>
      </c>
      <c r="AF17" s="33">
        <f t="shared" si="131"/>
        <v>27500</v>
      </c>
      <c r="AG17" s="33">
        <f t="shared" si="131"/>
        <v>24500</v>
      </c>
      <c r="AH17" s="33">
        <f t="shared" si="131"/>
        <v>27500</v>
      </c>
      <c r="AI17" s="33">
        <f t="shared" si="131"/>
        <v>27500</v>
      </c>
      <c r="AJ17" s="33">
        <f t="shared" ref="AJ17" si="132">AJ6+6600</f>
        <v>24500</v>
      </c>
      <c r="AK17" s="33">
        <f>AK6+13600</f>
        <v>31500</v>
      </c>
      <c r="AL17" s="33">
        <f>AL6+13600</f>
        <v>31500</v>
      </c>
      <c r="AM17" s="33">
        <f t="shared" ref="AM17:AR17" si="133">AM6+13600</f>
        <v>34500</v>
      </c>
      <c r="AN17" s="33">
        <f t="shared" si="133"/>
        <v>31500</v>
      </c>
      <c r="AO17" s="33">
        <f t="shared" si="133"/>
        <v>43500</v>
      </c>
      <c r="AP17" s="33">
        <f t="shared" si="133"/>
        <v>45100</v>
      </c>
      <c r="AQ17" s="33">
        <f t="shared" ref="AQ17" si="134">AQ6+13600</f>
        <v>45100</v>
      </c>
      <c r="AR17" s="33">
        <f t="shared" si="133"/>
        <v>45100</v>
      </c>
      <c r="AS17" s="33">
        <f t="shared" ref="AS17:BA17" si="135">AS6+6600</f>
        <v>24500</v>
      </c>
      <c r="AT17" s="33">
        <f t="shared" si="135"/>
        <v>24500</v>
      </c>
      <c r="AU17" s="147">
        <f t="shared" si="135"/>
        <v>22500</v>
      </c>
      <c r="AV17" s="147">
        <f t="shared" si="135"/>
        <v>24500</v>
      </c>
      <c r="AW17" s="147">
        <f t="shared" si="135"/>
        <v>22500</v>
      </c>
      <c r="AX17" s="147">
        <f t="shared" si="135"/>
        <v>22500</v>
      </c>
      <c r="AY17" s="147">
        <f t="shared" si="135"/>
        <v>22500</v>
      </c>
      <c r="AZ17" s="147">
        <f t="shared" si="135"/>
        <v>16500</v>
      </c>
      <c r="BA17" s="147">
        <f t="shared" si="135"/>
        <v>14500</v>
      </c>
    </row>
    <row r="18" spans="1:53" s="14" customFormat="1" ht="12" customHeight="1" x14ac:dyDescent="0.2">
      <c r="A18" s="33" t="s">
        <v>56</v>
      </c>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1:53" s="14" customFormat="1" ht="12" customHeight="1" x14ac:dyDescent="0.2">
      <c r="A19" s="42" t="s">
        <v>8</v>
      </c>
      <c r="B19" s="147">
        <f t="shared" ref="B19:T19" si="136">B6+9000</f>
        <v>15900</v>
      </c>
      <c r="C19" s="147">
        <f t="shared" si="136"/>
        <v>16900</v>
      </c>
      <c r="D19" s="147">
        <f t="shared" si="136"/>
        <v>15900</v>
      </c>
      <c r="E19" s="147">
        <f t="shared" si="136"/>
        <v>15900</v>
      </c>
      <c r="F19" s="147">
        <f t="shared" ref="F19" si="137">F6+9000</f>
        <v>15900</v>
      </c>
      <c r="G19" s="147">
        <f t="shared" si="136"/>
        <v>15500</v>
      </c>
      <c r="H19" s="147">
        <f t="shared" ref="H19" si="138">H6+9000</f>
        <v>15500</v>
      </c>
      <c r="I19" s="147">
        <f t="shared" si="136"/>
        <v>15900</v>
      </c>
      <c r="J19" s="147">
        <f t="shared" si="136"/>
        <v>15500</v>
      </c>
      <c r="K19" s="147">
        <f t="shared" si="136"/>
        <v>15900</v>
      </c>
      <c r="L19" s="147">
        <f t="shared" si="136"/>
        <v>15500</v>
      </c>
      <c r="M19" s="147">
        <f t="shared" si="136"/>
        <v>15900</v>
      </c>
      <c r="N19" s="147">
        <f t="shared" si="136"/>
        <v>15500</v>
      </c>
      <c r="O19" s="147">
        <f t="shared" si="136"/>
        <v>15900</v>
      </c>
      <c r="P19" s="147">
        <f t="shared" si="136"/>
        <v>14600</v>
      </c>
      <c r="Q19" s="147">
        <f t="shared" ref="Q19" si="139">Q6+9000</f>
        <v>14600</v>
      </c>
      <c r="R19" s="147">
        <f t="shared" si="136"/>
        <v>15900</v>
      </c>
      <c r="S19" s="147">
        <f t="shared" si="136"/>
        <v>19900</v>
      </c>
      <c r="T19" s="209">
        <f t="shared" si="136"/>
        <v>24900</v>
      </c>
      <c r="U19" s="33">
        <f>U6+40000</f>
        <v>66900</v>
      </c>
      <c r="V19" s="33">
        <f t="shared" ref="V19:AA19" si="140">V6+40000</f>
        <v>69900</v>
      </c>
      <c r="W19" s="33">
        <f t="shared" si="140"/>
        <v>75900</v>
      </c>
      <c r="X19" s="33">
        <f t="shared" ref="X19" si="141">X6+40000</f>
        <v>75900</v>
      </c>
      <c r="Y19" s="33">
        <f t="shared" si="140"/>
        <v>75900</v>
      </c>
      <c r="Z19" s="33">
        <f t="shared" ref="Z19" si="142">Z6+40000</f>
        <v>66900</v>
      </c>
      <c r="AA19" s="33">
        <f t="shared" si="140"/>
        <v>55900</v>
      </c>
      <c r="AB19" s="33">
        <f>AB6+20000</f>
        <v>35900</v>
      </c>
      <c r="AC19" s="33">
        <f>AC6+20000</f>
        <v>35900</v>
      </c>
      <c r="AD19" s="33">
        <f t="shared" ref="AD19:AI19" si="143">AD6+20000</f>
        <v>35900</v>
      </c>
      <c r="AE19" s="33">
        <f t="shared" si="143"/>
        <v>37900</v>
      </c>
      <c r="AF19" s="33">
        <f t="shared" si="143"/>
        <v>40900</v>
      </c>
      <c r="AG19" s="33">
        <f t="shared" si="143"/>
        <v>37900</v>
      </c>
      <c r="AH19" s="33">
        <f t="shared" si="143"/>
        <v>40900</v>
      </c>
      <c r="AI19" s="33">
        <f t="shared" si="143"/>
        <v>40900</v>
      </c>
      <c r="AJ19" s="33">
        <f t="shared" ref="AJ19" si="144">AJ6+20000</f>
        <v>37900</v>
      </c>
      <c r="AK19" s="33">
        <f>AK6+35000</f>
        <v>52900</v>
      </c>
      <c r="AL19" s="33">
        <f>AL6+35000</f>
        <v>52900</v>
      </c>
      <c r="AM19" s="33">
        <f t="shared" ref="AM19:AR19" si="145">AM6+35000</f>
        <v>55900</v>
      </c>
      <c r="AN19" s="33">
        <f t="shared" si="145"/>
        <v>52900</v>
      </c>
      <c r="AO19" s="33">
        <f t="shared" si="145"/>
        <v>64900</v>
      </c>
      <c r="AP19" s="33">
        <f t="shared" si="145"/>
        <v>66500</v>
      </c>
      <c r="AQ19" s="33">
        <f t="shared" ref="AQ19" si="146">AQ6+35000</f>
        <v>66500</v>
      </c>
      <c r="AR19" s="33">
        <f t="shared" si="145"/>
        <v>66500</v>
      </c>
      <c r="AS19" s="33">
        <f t="shared" ref="AS19:BA19" si="147">AS6+20000</f>
        <v>37900</v>
      </c>
      <c r="AT19" s="33">
        <f t="shared" si="147"/>
        <v>37900</v>
      </c>
      <c r="AU19" s="147">
        <f t="shared" si="147"/>
        <v>35900</v>
      </c>
      <c r="AV19" s="147">
        <f t="shared" si="147"/>
        <v>37900</v>
      </c>
      <c r="AW19" s="147">
        <f t="shared" si="147"/>
        <v>35900</v>
      </c>
      <c r="AX19" s="147">
        <f t="shared" si="147"/>
        <v>35900</v>
      </c>
      <c r="AY19" s="147">
        <f t="shared" si="147"/>
        <v>35900</v>
      </c>
      <c r="AZ19" s="147">
        <f t="shared" si="147"/>
        <v>29900</v>
      </c>
      <c r="BA19" s="147">
        <f t="shared" si="147"/>
        <v>27900</v>
      </c>
    </row>
    <row r="20" spans="1:53" s="14" customFormat="1" ht="15" customHeight="1" x14ac:dyDescent="0.2">
      <c r="A20" s="33" t="s">
        <v>57</v>
      </c>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1:53" s="14" customFormat="1" ht="12" customHeight="1" x14ac:dyDescent="0.2">
      <c r="A21" s="42" t="s">
        <v>8</v>
      </c>
      <c r="B21" s="147">
        <f t="shared" ref="B21:T21" si="148">B6+15000</f>
        <v>21900</v>
      </c>
      <c r="C21" s="147">
        <f t="shared" si="148"/>
        <v>22900</v>
      </c>
      <c r="D21" s="147">
        <f t="shared" si="148"/>
        <v>21900</v>
      </c>
      <c r="E21" s="147">
        <f t="shared" si="148"/>
        <v>21900</v>
      </c>
      <c r="F21" s="147">
        <f t="shared" ref="F21" si="149">F6+15000</f>
        <v>21900</v>
      </c>
      <c r="G21" s="147">
        <f t="shared" si="148"/>
        <v>21500</v>
      </c>
      <c r="H21" s="147">
        <f t="shared" ref="H21" si="150">H6+15000</f>
        <v>21500</v>
      </c>
      <c r="I21" s="147">
        <f t="shared" si="148"/>
        <v>21900</v>
      </c>
      <c r="J21" s="147">
        <f t="shared" si="148"/>
        <v>21500</v>
      </c>
      <c r="K21" s="147">
        <f t="shared" si="148"/>
        <v>21900</v>
      </c>
      <c r="L21" s="147">
        <f t="shared" si="148"/>
        <v>21500</v>
      </c>
      <c r="M21" s="147">
        <f t="shared" si="148"/>
        <v>21900</v>
      </c>
      <c r="N21" s="147">
        <f t="shared" si="148"/>
        <v>21500</v>
      </c>
      <c r="O21" s="147">
        <f t="shared" si="148"/>
        <v>21900</v>
      </c>
      <c r="P21" s="147">
        <f t="shared" si="148"/>
        <v>20600</v>
      </c>
      <c r="Q21" s="147">
        <f t="shared" ref="Q21" si="151">Q6+15000</f>
        <v>20600</v>
      </c>
      <c r="R21" s="147">
        <f t="shared" si="148"/>
        <v>21900</v>
      </c>
      <c r="S21" s="147">
        <f t="shared" si="148"/>
        <v>25900</v>
      </c>
      <c r="T21" s="209">
        <f t="shared" si="148"/>
        <v>30900</v>
      </c>
      <c r="U21" s="33">
        <f>U6+46000</f>
        <v>72900</v>
      </c>
      <c r="V21" s="33">
        <f t="shared" ref="V21:AA21" si="152">V6+46000</f>
        <v>75900</v>
      </c>
      <c r="W21" s="33">
        <f t="shared" si="152"/>
        <v>81900</v>
      </c>
      <c r="X21" s="33">
        <f t="shared" ref="X21" si="153">X6+46000</f>
        <v>81900</v>
      </c>
      <c r="Y21" s="33">
        <f t="shared" si="152"/>
        <v>81900</v>
      </c>
      <c r="Z21" s="33">
        <f t="shared" ref="Z21" si="154">Z6+46000</f>
        <v>72900</v>
      </c>
      <c r="AA21" s="33">
        <f t="shared" si="152"/>
        <v>61900</v>
      </c>
      <c r="AB21" s="33">
        <f>AB6+30000</f>
        <v>45900</v>
      </c>
      <c r="AC21" s="33">
        <f>AC6+30000</f>
        <v>45900</v>
      </c>
      <c r="AD21" s="33">
        <f t="shared" ref="AD21:AI21" si="155">AD6+30000</f>
        <v>45900</v>
      </c>
      <c r="AE21" s="33">
        <f t="shared" si="155"/>
        <v>47900</v>
      </c>
      <c r="AF21" s="33">
        <f t="shared" si="155"/>
        <v>50900</v>
      </c>
      <c r="AG21" s="33">
        <f t="shared" si="155"/>
        <v>47900</v>
      </c>
      <c r="AH21" s="33">
        <f t="shared" si="155"/>
        <v>50900</v>
      </c>
      <c r="AI21" s="33">
        <f t="shared" si="155"/>
        <v>50900</v>
      </c>
      <c r="AJ21" s="33">
        <f t="shared" ref="AJ21" si="156">AJ6+30000</f>
        <v>47900</v>
      </c>
      <c r="AK21" s="33">
        <f>AK6+40000</f>
        <v>57900</v>
      </c>
      <c r="AL21" s="33">
        <f>AL6+40000</f>
        <v>57900</v>
      </c>
      <c r="AM21" s="33">
        <f t="shared" ref="AM21:AR21" si="157">AM6+40000</f>
        <v>60900</v>
      </c>
      <c r="AN21" s="33">
        <f t="shared" si="157"/>
        <v>57900</v>
      </c>
      <c r="AO21" s="33">
        <f t="shared" si="157"/>
        <v>69900</v>
      </c>
      <c r="AP21" s="33">
        <f t="shared" si="157"/>
        <v>71500</v>
      </c>
      <c r="AQ21" s="33">
        <f t="shared" ref="AQ21" si="158">AQ6+40000</f>
        <v>71500</v>
      </c>
      <c r="AR21" s="33">
        <f t="shared" si="157"/>
        <v>71500</v>
      </c>
      <c r="AS21" s="33">
        <f t="shared" ref="AS21:BA21" si="159">AS6+30000</f>
        <v>47900</v>
      </c>
      <c r="AT21" s="33">
        <f t="shared" si="159"/>
        <v>47900</v>
      </c>
      <c r="AU21" s="147">
        <f t="shared" si="159"/>
        <v>45900</v>
      </c>
      <c r="AV21" s="147">
        <f t="shared" si="159"/>
        <v>47900</v>
      </c>
      <c r="AW21" s="147">
        <f t="shared" si="159"/>
        <v>45900</v>
      </c>
      <c r="AX21" s="147">
        <f t="shared" si="159"/>
        <v>45900</v>
      </c>
      <c r="AY21" s="147">
        <f t="shared" si="159"/>
        <v>45900</v>
      </c>
      <c r="AZ21" s="147">
        <f t="shared" si="159"/>
        <v>39900</v>
      </c>
      <c r="BA21" s="147">
        <f t="shared" si="159"/>
        <v>37900</v>
      </c>
    </row>
    <row r="22" spans="1:53" s="14" customFormat="1" ht="9.75" hidden="1" customHeight="1" thickBot="1" x14ac:dyDescent="0.25">
      <c r="A22" s="191" t="s">
        <v>158</v>
      </c>
    </row>
    <row r="23" spans="1:53" s="14" customFormat="1" ht="11.25" hidden="1" customHeight="1" thickBot="1" x14ac:dyDescent="0.25">
      <c r="A23" s="190" t="s">
        <v>8</v>
      </c>
    </row>
    <row r="24" spans="1:53" s="14" customFormat="1" ht="12" hidden="1" customHeight="1" x14ac:dyDescent="0.2">
      <c r="A24" s="124"/>
    </row>
    <row r="25" spans="1:53" s="14" customFormat="1" ht="12" customHeight="1" x14ac:dyDescent="0.2">
      <c r="A25" s="124"/>
    </row>
    <row r="26" spans="1:53" s="14" customFormat="1" ht="12.75" customHeight="1" x14ac:dyDescent="0.2">
      <c r="A26" s="223" t="s">
        <v>157</v>
      </c>
    </row>
    <row r="27" spans="1:53" s="14" customFormat="1" ht="12.75" customHeight="1" x14ac:dyDescent="0.2">
      <c r="A27" s="223"/>
    </row>
    <row r="28" spans="1:53" s="11" customFormat="1" ht="12.75" customHeight="1" x14ac:dyDescent="0.2">
      <c r="A28" s="223"/>
    </row>
    <row r="29" spans="1:53" s="1" customFormat="1" x14ac:dyDescent="0.2"/>
    <row r="30" spans="1:53" s="4" customFormat="1" ht="12.75" customHeight="1" x14ac:dyDescent="0.2">
      <c r="A30" s="137" t="s">
        <v>58</v>
      </c>
      <c r="F30" s="76"/>
      <c r="H30" s="76"/>
      <c r="Q30" s="76"/>
      <c r="X30" s="76"/>
      <c r="Z30" s="76"/>
      <c r="AC30" s="76"/>
      <c r="AJ30" s="76"/>
      <c r="AK30" s="76"/>
      <c r="AL30" s="76"/>
      <c r="AQ30" s="76"/>
    </row>
    <row r="31" spans="1:53" s="108" customFormat="1" ht="35.25" customHeight="1" x14ac:dyDescent="0.2">
      <c r="A31" s="150" t="s">
        <v>163</v>
      </c>
    </row>
    <row r="32" spans="1:53" s="108" customFormat="1" ht="35.25" customHeight="1" x14ac:dyDescent="0.2">
      <c r="A32" s="150" t="s">
        <v>188</v>
      </c>
    </row>
    <row r="33" spans="1:43" s="108" customFormat="1" ht="35.25" customHeight="1" x14ac:dyDescent="0.2">
      <c r="A33" s="150" t="s">
        <v>164</v>
      </c>
    </row>
    <row r="34" spans="1:43" s="108" customFormat="1" ht="13.5" customHeight="1" x14ac:dyDescent="0.2">
      <c r="A34" s="150" t="s">
        <v>165</v>
      </c>
    </row>
    <row r="35" spans="1:43" s="108" customFormat="1" ht="35.25" customHeight="1" x14ac:dyDescent="0.2">
      <c r="A35" s="150" t="s">
        <v>162</v>
      </c>
    </row>
    <row r="36" spans="1:43" s="108" customFormat="1" ht="35.25" customHeight="1" x14ac:dyDescent="0.2">
      <c r="A36" s="145" t="s">
        <v>173</v>
      </c>
    </row>
    <row r="37" spans="1:43" s="13" customFormat="1" ht="18" customHeight="1" thickBot="1" x14ac:dyDescent="0.25"/>
    <row r="38" spans="1:43" s="4" customFormat="1" ht="12.75" thickBot="1" x14ac:dyDescent="0.25">
      <c r="A38" s="85" t="s">
        <v>65</v>
      </c>
      <c r="F38" s="76"/>
      <c r="H38" s="76"/>
      <c r="Q38" s="76"/>
      <c r="X38" s="76"/>
      <c r="Z38" s="76"/>
      <c r="AC38" s="76"/>
      <c r="AJ38" s="76"/>
      <c r="AK38" s="76"/>
      <c r="AL38" s="76"/>
      <c r="AQ38" s="76"/>
    </row>
    <row r="39" spans="1:43" s="13" customFormat="1" ht="130.5" customHeight="1" x14ac:dyDescent="0.2">
      <c r="A39" s="226" t="s">
        <v>305</v>
      </c>
    </row>
    <row r="40" spans="1:43" x14ac:dyDescent="0.2">
      <c r="A40" s="227"/>
    </row>
    <row r="41" spans="1:43" x14ac:dyDescent="0.2">
      <c r="A41" s="227"/>
    </row>
    <row r="42" spans="1:43" ht="24.75" customHeight="1" x14ac:dyDescent="0.2">
      <c r="A42" s="227"/>
    </row>
    <row r="43" spans="1:43" ht="24.75" customHeight="1" x14ac:dyDescent="0.2">
      <c r="A43" s="227"/>
    </row>
    <row r="44" spans="1:43" ht="24.75" customHeight="1" x14ac:dyDescent="0.2">
      <c r="A44" s="227"/>
    </row>
    <row r="45" spans="1:43" ht="24.75" customHeight="1" x14ac:dyDescent="0.2">
      <c r="A45" s="227"/>
    </row>
    <row r="46" spans="1:43" ht="24.75" customHeight="1" x14ac:dyDescent="0.2">
      <c r="A46" s="227"/>
    </row>
    <row r="47" spans="1:43" ht="24.75" customHeight="1" x14ac:dyDescent="0.2">
      <c r="A47" s="227"/>
    </row>
    <row r="48" spans="1:43" ht="24.75" customHeight="1" x14ac:dyDescent="0.2">
      <c r="A48" s="227"/>
    </row>
    <row r="49" spans="1:1" x14ac:dyDescent="0.2">
      <c r="A49" s="227"/>
    </row>
    <row r="50" spans="1:1" x14ac:dyDescent="0.2">
      <c r="A50" s="227"/>
    </row>
    <row r="51" spans="1:1" x14ac:dyDescent="0.2">
      <c r="A51" s="227"/>
    </row>
    <row r="52" spans="1:1" x14ac:dyDescent="0.2">
      <c r="A52" s="227"/>
    </row>
    <row r="53" spans="1:1" hidden="1" x14ac:dyDescent="0.2">
      <c r="A53" s="227"/>
    </row>
    <row r="54" spans="1:1" hidden="1" x14ac:dyDescent="0.2">
      <c r="A54" s="227"/>
    </row>
    <row r="55" spans="1:1" hidden="1" x14ac:dyDescent="0.2">
      <c r="A55" s="227"/>
    </row>
    <row r="56" spans="1:1" hidden="1" x14ac:dyDescent="0.2">
      <c r="A56" s="227"/>
    </row>
    <row r="57" spans="1:1" ht="24" hidden="1" customHeight="1" x14ac:dyDescent="0.2">
      <c r="A57" s="227"/>
    </row>
    <row r="58" spans="1:1" x14ac:dyDescent="0.2">
      <c r="A58" s="227"/>
    </row>
    <row r="59" spans="1:1" ht="12.75" thickBot="1" x14ac:dyDescent="0.25">
      <c r="A59" s="228"/>
    </row>
  </sheetData>
  <mergeCells count="2">
    <mergeCell ref="A26:A28"/>
    <mergeCell ref="A39:A5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zoomScaleNormal="100" workbookViewId="0">
      <pane xSplit="1" topLeftCell="B1" activePane="topRight" state="frozen"/>
      <selection activeCell="BE26" sqref="BE26:BE27"/>
      <selection pane="topRight" activeCell="E16" sqref="E16"/>
    </sheetView>
  </sheetViews>
  <sheetFormatPr defaultColWidth="10" defaultRowHeight="12" x14ac:dyDescent="0.2"/>
  <cols>
    <col min="1" max="1" width="42.42578125" style="1" customWidth="1"/>
    <col min="2" max="16384" width="10" style="2"/>
  </cols>
  <sheetData>
    <row r="1" spans="1:53" s="5" customFormat="1" ht="25.5" customHeight="1" x14ac:dyDescent="0.2">
      <c r="A1" s="47" t="s">
        <v>50</v>
      </c>
    </row>
    <row r="2" spans="1:53" s="5" customFormat="1" ht="12.75" x14ac:dyDescent="0.2">
      <c r="A2" s="6" t="s">
        <v>174</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rates'!B6*0.82</f>
        <v>5658</v>
      </c>
      <c r="C6" s="84">
        <f>'BAR BB| Open rates'!C6*0.82</f>
        <v>6478</v>
      </c>
      <c r="D6" s="84">
        <f>'BAR BB| Open rates'!D6*0.82</f>
        <v>5658</v>
      </c>
      <c r="E6" s="84">
        <f>'BAR BB| Open rates'!E6*0.82</f>
        <v>5658</v>
      </c>
      <c r="F6" s="84">
        <f>'BAR BB| Open rates'!F6*0.82</f>
        <v>5658</v>
      </c>
      <c r="G6" s="84">
        <f>'BAR BB| Open rates'!G6*0.82</f>
        <v>5330</v>
      </c>
      <c r="H6" s="84">
        <f>'BAR BB| Open rates'!H6*0.82</f>
        <v>5330</v>
      </c>
      <c r="I6" s="84">
        <f>'BAR BB| Open rates'!I6*0.82</f>
        <v>5658</v>
      </c>
      <c r="J6" s="84">
        <f>'BAR BB| Open rates'!J6*0.82</f>
        <v>5330</v>
      </c>
      <c r="K6" s="84">
        <f>'BAR BB| Open rates'!K6*0.82</f>
        <v>5658</v>
      </c>
      <c r="L6" s="84">
        <f>'BAR BB| Open rates'!L6*0.82</f>
        <v>5330</v>
      </c>
      <c r="M6" s="84">
        <f>'BAR BB| Open rates'!M6*0.82</f>
        <v>5658</v>
      </c>
      <c r="N6" s="84">
        <f>'BAR BB| Open rates'!N6*0.82</f>
        <v>5330</v>
      </c>
      <c r="O6" s="84">
        <f>'BAR BB| Open rates'!O6*0.82</f>
        <v>5658</v>
      </c>
      <c r="P6" s="84">
        <f>'BAR BB| Open rates'!P6*0.82</f>
        <v>4592</v>
      </c>
      <c r="Q6" s="84">
        <f>'BAR BB| Open rates'!Q6*0.82</f>
        <v>4592</v>
      </c>
      <c r="R6" s="84">
        <f>'BAR BB| Open rates'!R6*0.82</f>
        <v>5658</v>
      </c>
      <c r="S6" s="84">
        <f>'BAR BB| Open rates'!S6*0.82</f>
        <v>8938</v>
      </c>
      <c r="T6" s="84">
        <f>'BAR BB| Open rates'!T6*0.82</f>
        <v>13038</v>
      </c>
      <c r="U6" s="84">
        <f>'BAR BB| Open rates'!U6*0.82</f>
        <v>22058</v>
      </c>
      <c r="V6" s="84">
        <f>'BAR BB| Open rates'!V6*0.82</f>
        <v>24518</v>
      </c>
      <c r="W6" s="84">
        <f>'BAR BB| Open rates'!W6*0.82</f>
        <v>29438</v>
      </c>
      <c r="X6" s="84">
        <f>'BAR BB| Open rates'!X6*0.82</f>
        <v>29438</v>
      </c>
      <c r="Y6" s="84">
        <f>'BAR BB| Open rates'!Y6*0.82</f>
        <v>29438</v>
      </c>
      <c r="Z6" s="84">
        <f>'BAR BB| Open rates'!Z6*0.82</f>
        <v>22058</v>
      </c>
      <c r="AA6" s="84">
        <f>'BAR BB| Open rates'!AA6*0.82</f>
        <v>13038</v>
      </c>
      <c r="AB6" s="84">
        <f>'BAR BB| Open rates'!AB6*0.82</f>
        <v>13038</v>
      </c>
      <c r="AC6" s="84">
        <f>'BAR BB| Open rates'!AC6*0.82</f>
        <v>13038</v>
      </c>
      <c r="AD6" s="84">
        <f>'BAR BB| Open rates'!AD6*0.82</f>
        <v>13038</v>
      </c>
      <c r="AE6" s="84">
        <f>'BAR BB| Open rates'!AE6*0.82</f>
        <v>14678</v>
      </c>
      <c r="AF6" s="84">
        <f>'BAR BB| Open rates'!AF6*0.82</f>
        <v>17138</v>
      </c>
      <c r="AG6" s="84">
        <f>'BAR BB| Open rates'!AG6*0.82</f>
        <v>14678</v>
      </c>
      <c r="AH6" s="84">
        <f>'BAR BB| Open rates'!AH6*0.82</f>
        <v>17138</v>
      </c>
      <c r="AI6" s="84">
        <f>'BAR BB| Open rates'!AI6*0.82</f>
        <v>17138</v>
      </c>
      <c r="AJ6" s="84">
        <f>'BAR BB| Open rates'!AJ6*0.82</f>
        <v>14678</v>
      </c>
      <c r="AK6" s="84">
        <f>'BAR BB| Open rates'!AK6*0.82</f>
        <v>14678</v>
      </c>
      <c r="AL6" s="84">
        <f>'BAR BB| Open rates'!AL6*0.82</f>
        <v>14678</v>
      </c>
      <c r="AM6" s="84">
        <f>'BAR BB| Open rates'!AM6*0.82</f>
        <v>17138</v>
      </c>
      <c r="AN6" s="84">
        <f>'BAR BB| Open rates'!AN6*0.82</f>
        <v>14678</v>
      </c>
      <c r="AO6" s="84">
        <f>'BAR BB| Open rates'!AO6*0.82</f>
        <v>24518</v>
      </c>
      <c r="AP6" s="84">
        <f>'BAR BB| Open rates'!AP6*0.82</f>
        <v>25830</v>
      </c>
      <c r="AQ6" s="84">
        <f>'BAR BB| Open rates'!AQ6*0.82</f>
        <v>25830</v>
      </c>
      <c r="AR6" s="84">
        <f>'BAR BB| Open rates'!AR6*0.82</f>
        <v>25830</v>
      </c>
      <c r="AS6" s="84">
        <f>'BAR BB| Open rates'!AS6*0.82</f>
        <v>14678</v>
      </c>
      <c r="AT6" s="84">
        <f>'BAR BB| Open rates'!AT6*0.82</f>
        <v>14678</v>
      </c>
      <c r="AU6" s="84">
        <f>'BAR BB| Open rates'!AU6*0.82</f>
        <v>13038</v>
      </c>
      <c r="AV6" s="84">
        <f>'BAR BB| Open rates'!AV6*0.82</f>
        <v>14678</v>
      </c>
      <c r="AW6" s="84">
        <f>'BAR BB| Open rates'!AW6*0.82</f>
        <v>13038</v>
      </c>
      <c r="AX6" s="84">
        <f>'BAR BB| Open rates'!AX6*0.82</f>
        <v>13038</v>
      </c>
      <c r="AY6" s="84">
        <f>'BAR BB| Open rates'!AY6*0.82</f>
        <v>13038</v>
      </c>
      <c r="AZ6" s="84">
        <f>'BAR BB| Open rates'!AZ6*0.82</f>
        <v>8117.9999999999991</v>
      </c>
      <c r="BA6" s="84">
        <f>'BAR BB| Open rates'!BA6*0.82</f>
        <v>6478</v>
      </c>
    </row>
    <row r="7" spans="1:53" s="14" customFormat="1" ht="12" customHeight="1" x14ac:dyDescent="0.2">
      <c r="A7" s="33">
        <v>2</v>
      </c>
      <c r="B7" s="84">
        <f>'BAR BB| Open rates'!B7*0.82</f>
        <v>6724</v>
      </c>
      <c r="C7" s="84">
        <f>'BAR BB| Open rates'!C7*0.82</f>
        <v>7544</v>
      </c>
      <c r="D7" s="84">
        <f>'BAR BB| Open rates'!D7*0.82</f>
        <v>6724</v>
      </c>
      <c r="E7" s="84">
        <f>'BAR BB| Open rates'!E7*0.82</f>
        <v>6724</v>
      </c>
      <c r="F7" s="84">
        <f>'BAR BB| Open rates'!F7*0.82</f>
        <v>6724</v>
      </c>
      <c r="G7" s="84">
        <f>'BAR BB| Open rates'!G7*0.82</f>
        <v>6396</v>
      </c>
      <c r="H7" s="84">
        <f>'BAR BB| Open rates'!H7*0.82</f>
        <v>6396</v>
      </c>
      <c r="I7" s="84">
        <f>'BAR BB| Open rates'!I7*0.82</f>
        <v>6724</v>
      </c>
      <c r="J7" s="84">
        <f>'BAR BB| Open rates'!J7*0.82</f>
        <v>6396</v>
      </c>
      <c r="K7" s="84">
        <f>'BAR BB| Open rates'!K7*0.82</f>
        <v>6724</v>
      </c>
      <c r="L7" s="84">
        <f>'BAR BB| Open rates'!L7*0.82</f>
        <v>6396</v>
      </c>
      <c r="M7" s="84">
        <f>'BAR BB| Open rates'!M7*0.82</f>
        <v>6724</v>
      </c>
      <c r="N7" s="84">
        <f>'BAR BB| Open rates'!N7*0.82</f>
        <v>6396</v>
      </c>
      <c r="O7" s="84">
        <f>'BAR BB| Open rates'!O7*0.82</f>
        <v>6724</v>
      </c>
      <c r="P7" s="84">
        <f>'BAR BB| Open rates'!P7*0.82</f>
        <v>5658</v>
      </c>
      <c r="Q7" s="84">
        <f>'BAR BB| Open rates'!Q7*0.82</f>
        <v>5658</v>
      </c>
      <c r="R7" s="84">
        <f>'BAR BB| Open rates'!R7*0.82</f>
        <v>6724</v>
      </c>
      <c r="S7" s="84">
        <f>'BAR BB| Open rates'!S7*0.82</f>
        <v>10004</v>
      </c>
      <c r="T7" s="84">
        <f>'BAR BB| Open rates'!T7*0.82</f>
        <v>14104</v>
      </c>
      <c r="U7" s="84">
        <f>'BAR BB| Open rates'!U7*0.82</f>
        <v>23288</v>
      </c>
      <c r="V7" s="84">
        <f>'BAR BB| Open rates'!V7*0.82</f>
        <v>25748</v>
      </c>
      <c r="W7" s="84">
        <f>'BAR BB| Open rates'!W7*0.82</f>
        <v>30667.999999999996</v>
      </c>
      <c r="X7" s="84">
        <f>'BAR BB| Open rates'!X7*0.82</f>
        <v>30667.999999999996</v>
      </c>
      <c r="Y7" s="84">
        <f>'BAR BB| Open rates'!Y7*0.82</f>
        <v>30667.999999999996</v>
      </c>
      <c r="Z7" s="84">
        <f>'BAR BB| Open rates'!Z7*0.82</f>
        <v>23288</v>
      </c>
      <c r="AA7" s="84">
        <f>'BAR BB| Open rates'!AA7*0.82</f>
        <v>14268</v>
      </c>
      <c r="AB7" s="84">
        <f>'BAR BB| Open rates'!AB7*0.82</f>
        <v>14268</v>
      </c>
      <c r="AC7" s="84">
        <f>'BAR BB| Open rates'!AC7*0.82</f>
        <v>14268</v>
      </c>
      <c r="AD7" s="84">
        <f>'BAR BB| Open rates'!AD7*0.82</f>
        <v>14268</v>
      </c>
      <c r="AE7" s="84">
        <f>'BAR BB| Open rates'!AE7*0.82</f>
        <v>15907.999999999998</v>
      </c>
      <c r="AF7" s="84">
        <f>'BAR BB| Open rates'!AF7*0.82</f>
        <v>18368</v>
      </c>
      <c r="AG7" s="84">
        <f>'BAR BB| Open rates'!AG7*0.82</f>
        <v>15907.999999999998</v>
      </c>
      <c r="AH7" s="84">
        <f>'BAR BB| Open rates'!AH7*0.82</f>
        <v>18368</v>
      </c>
      <c r="AI7" s="84">
        <f>'BAR BB| Open rates'!AI7*0.82</f>
        <v>18368</v>
      </c>
      <c r="AJ7" s="84">
        <f>'BAR BB| Open rates'!AJ7*0.82</f>
        <v>15907.999999999998</v>
      </c>
      <c r="AK7" s="84">
        <f>'BAR BB| Open rates'!AK7*0.82</f>
        <v>15907.999999999998</v>
      </c>
      <c r="AL7" s="84">
        <f>'BAR BB| Open rates'!AL7*0.82</f>
        <v>15907.999999999998</v>
      </c>
      <c r="AM7" s="84">
        <f>'BAR BB| Open rates'!AM7*0.82</f>
        <v>18368</v>
      </c>
      <c r="AN7" s="84">
        <f>'BAR BB| Open rates'!AN7*0.82</f>
        <v>15907.999999999998</v>
      </c>
      <c r="AO7" s="84">
        <f>'BAR BB| Open rates'!AO7*0.82</f>
        <v>25748</v>
      </c>
      <c r="AP7" s="84">
        <f>'BAR BB| Open rates'!AP7*0.82</f>
        <v>27060</v>
      </c>
      <c r="AQ7" s="84">
        <f>'BAR BB| Open rates'!AQ7*0.82</f>
        <v>27060</v>
      </c>
      <c r="AR7" s="84">
        <f>'BAR BB| Open rates'!AR7*0.82</f>
        <v>27060</v>
      </c>
      <c r="AS7" s="84">
        <f>'BAR BB| Open rates'!AS7*0.82</f>
        <v>15907.999999999998</v>
      </c>
      <c r="AT7" s="84">
        <f>'BAR BB| Open rates'!AT7*0.82</f>
        <v>15907.999999999998</v>
      </c>
      <c r="AU7" s="84">
        <f>'BAR BB| Open rates'!AU7*0.82</f>
        <v>14268</v>
      </c>
      <c r="AV7" s="84">
        <f>'BAR BB| Open rates'!AV7*0.82</f>
        <v>15907.999999999998</v>
      </c>
      <c r="AW7" s="84">
        <f>'BAR BB| Open rates'!AW7*0.82</f>
        <v>14268</v>
      </c>
      <c r="AX7" s="84">
        <f>'BAR BB| Open rates'!AX7*0.82</f>
        <v>14268</v>
      </c>
      <c r="AY7" s="84">
        <f>'BAR BB| Open rates'!AY7*0.82</f>
        <v>14268</v>
      </c>
      <c r="AZ7" s="84">
        <f>'BAR BB| Open rates'!AZ7*0.82</f>
        <v>9348</v>
      </c>
      <c r="BA7" s="84">
        <f>'BAR BB| Open rates'!BA7*0.82</f>
        <v>7707.9999999999991</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rates'!B9*0.82</f>
        <v>7298</v>
      </c>
      <c r="C9" s="84">
        <f>'BAR BB| Open rates'!C9*0.82</f>
        <v>8117.9999999999991</v>
      </c>
      <c r="D9" s="84">
        <f>'BAR BB| Open rates'!D9*0.82</f>
        <v>7298</v>
      </c>
      <c r="E9" s="84">
        <f>'BAR BB| Open rates'!E9*0.82</f>
        <v>7298</v>
      </c>
      <c r="F9" s="84">
        <f>'BAR BB| Open rates'!F9*0.82</f>
        <v>7298</v>
      </c>
      <c r="G9" s="84">
        <f>'BAR BB| Open rates'!G9*0.82</f>
        <v>6970</v>
      </c>
      <c r="H9" s="84">
        <f>'BAR BB| Open rates'!H9*0.82</f>
        <v>6970</v>
      </c>
      <c r="I9" s="84">
        <f>'BAR BB| Open rates'!I9*0.82</f>
        <v>7298</v>
      </c>
      <c r="J9" s="84">
        <f>'BAR BB| Open rates'!J9*0.82</f>
        <v>6970</v>
      </c>
      <c r="K9" s="84">
        <f>'BAR BB| Open rates'!K9*0.82</f>
        <v>7298</v>
      </c>
      <c r="L9" s="84">
        <f>'BAR BB| Open rates'!L9*0.82</f>
        <v>6970</v>
      </c>
      <c r="M9" s="84">
        <f>'BAR BB| Open rates'!M9*0.82</f>
        <v>7298</v>
      </c>
      <c r="N9" s="84">
        <f>'BAR BB| Open rates'!N9*0.82</f>
        <v>6970</v>
      </c>
      <c r="O9" s="84">
        <f>'BAR BB| Open rates'!O9*0.82</f>
        <v>7298</v>
      </c>
      <c r="P9" s="84">
        <f>'BAR BB| Open rates'!P9*0.82</f>
        <v>6232</v>
      </c>
      <c r="Q9" s="84">
        <f>'BAR BB| Open rates'!Q9*0.82</f>
        <v>6232</v>
      </c>
      <c r="R9" s="84">
        <f>'BAR BB| Open rates'!R9*0.82</f>
        <v>7298</v>
      </c>
      <c r="S9" s="84">
        <f>'BAR BB| Open rates'!S9*0.82</f>
        <v>10578</v>
      </c>
      <c r="T9" s="84">
        <f>'BAR BB| Open rates'!T9*0.82</f>
        <v>14678</v>
      </c>
      <c r="U9" s="84">
        <f>'BAR BB| Open rates'!U9*0.82</f>
        <v>23698</v>
      </c>
      <c r="V9" s="84">
        <f>'BAR BB| Open rates'!V9*0.82</f>
        <v>26158</v>
      </c>
      <c r="W9" s="84">
        <f>'BAR BB| Open rates'!W9*0.82</f>
        <v>31077.999999999996</v>
      </c>
      <c r="X9" s="84">
        <f>'BAR BB| Open rates'!X9*0.82</f>
        <v>31077.999999999996</v>
      </c>
      <c r="Y9" s="84">
        <f>'BAR BB| Open rates'!Y9*0.82</f>
        <v>31077.999999999996</v>
      </c>
      <c r="Z9" s="84">
        <f>'BAR BB| Open rates'!Z9*0.82</f>
        <v>23698</v>
      </c>
      <c r="AA9" s="84">
        <f>'BAR BB| Open rates'!AA9*0.82</f>
        <v>14678</v>
      </c>
      <c r="AB9" s="84">
        <f>'BAR BB| Open rates'!AB9*0.82</f>
        <v>14678</v>
      </c>
      <c r="AC9" s="84">
        <f>'BAR BB| Open rates'!AC9*0.82</f>
        <v>14678</v>
      </c>
      <c r="AD9" s="84">
        <f>'BAR BB| Open rates'!AD9*0.82</f>
        <v>14678</v>
      </c>
      <c r="AE9" s="84">
        <f>'BAR BB| Open rates'!AE9*0.82</f>
        <v>16317.999999999998</v>
      </c>
      <c r="AF9" s="84">
        <f>'BAR BB| Open rates'!AF9*0.82</f>
        <v>18778</v>
      </c>
      <c r="AG9" s="84">
        <f>'BAR BB| Open rates'!AG9*0.82</f>
        <v>16317.999999999998</v>
      </c>
      <c r="AH9" s="84">
        <f>'BAR BB| Open rates'!AH9*0.82</f>
        <v>18778</v>
      </c>
      <c r="AI9" s="84">
        <f>'BAR BB| Open rates'!AI9*0.82</f>
        <v>18778</v>
      </c>
      <c r="AJ9" s="84">
        <f>'BAR BB| Open rates'!AJ9*0.82</f>
        <v>16317.999999999998</v>
      </c>
      <c r="AK9" s="84">
        <f>'BAR BB| Open rates'!AK9*0.82</f>
        <v>16317.999999999998</v>
      </c>
      <c r="AL9" s="84">
        <f>'BAR BB| Open rates'!AL9*0.82</f>
        <v>16317.999999999998</v>
      </c>
      <c r="AM9" s="84">
        <f>'BAR BB| Open rates'!AM9*0.82</f>
        <v>18778</v>
      </c>
      <c r="AN9" s="84">
        <f>'BAR BB| Open rates'!AN9*0.82</f>
        <v>16317.999999999998</v>
      </c>
      <c r="AO9" s="84">
        <f>'BAR BB| Open rates'!AO9*0.82</f>
        <v>26158</v>
      </c>
      <c r="AP9" s="84">
        <f>'BAR BB| Open rates'!AP9*0.82</f>
        <v>27470</v>
      </c>
      <c r="AQ9" s="84">
        <f>'BAR BB| Open rates'!AQ9*0.82</f>
        <v>27470</v>
      </c>
      <c r="AR9" s="84">
        <f>'BAR BB| Open rates'!AR9*0.82</f>
        <v>27470</v>
      </c>
      <c r="AS9" s="84">
        <f>'BAR BB| Open rates'!AS9*0.82</f>
        <v>16317.999999999998</v>
      </c>
      <c r="AT9" s="84">
        <f>'BAR BB| Open rates'!AT9*0.82</f>
        <v>16317.999999999998</v>
      </c>
      <c r="AU9" s="84">
        <f>'BAR BB| Open rates'!AU9*0.82</f>
        <v>14678</v>
      </c>
      <c r="AV9" s="84">
        <f>'BAR BB| Open rates'!AV9*0.82</f>
        <v>16317.999999999998</v>
      </c>
      <c r="AW9" s="84">
        <f>'BAR BB| Open rates'!AW9*0.82</f>
        <v>14678</v>
      </c>
      <c r="AX9" s="84">
        <f>'BAR BB| Open rates'!AX9*0.82</f>
        <v>14678</v>
      </c>
      <c r="AY9" s="84">
        <f>'BAR BB| Open rates'!AY9*0.82</f>
        <v>14678</v>
      </c>
      <c r="AZ9" s="84">
        <f>'BAR BB| Open rates'!AZ9*0.82</f>
        <v>9758</v>
      </c>
      <c r="BA9" s="84">
        <f>'BAR BB| Open rates'!BA9*0.82</f>
        <v>8117.9999999999991</v>
      </c>
    </row>
    <row r="10" spans="1:53" s="14" customFormat="1" ht="12" customHeight="1" x14ac:dyDescent="0.2">
      <c r="A10" s="33">
        <v>2</v>
      </c>
      <c r="B10" s="84">
        <f>'BAR BB| Open rates'!B10*0.82</f>
        <v>8364</v>
      </c>
      <c r="C10" s="84">
        <f>'BAR BB| Open rates'!C10*0.82</f>
        <v>9184</v>
      </c>
      <c r="D10" s="84">
        <f>'BAR BB| Open rates'!D10*0.82</f>
        <v>8364</v>
      </c>
      <c r="E10" s="84">
        <f>'BAR BB| Open rates'!E10*0.82</f>
        <v>8364</v>
      </c>
      <c r="F10" s="84">
        <f>'BAR BB| Open rates'!F10*0.82</f>
        <v>8364</v>
      </c>
      <c r="G10" s="84">
        <f>'BAR BB| Open rates'!G10*0.82</f>
        <v>8035.9999999999991</v>
      </c>
      <c r="H10" s="84">
        <f>'BAR BB| Open rates'!H10*0.82</f>
        <v>8035.9999999999991</v>
      </c>
      <c r="I10" s="84">
        <f>'BAR BB| Open rates'!I10*0.82</f>
        <v>8364</v>
      </c>
      <c r="J10" s="84">
        <f>'BAR BB| Open rates'!J10*0.82</f>
        <v>8035.9999999999991</v>
      </c>
      <c r="K10" s="84">
        <f>'BAR BB| Open rates'!K10*0.82</f>
        <v>8364</v>
      </c>
      <c r="L10" s="84">
        <f>'BAR BB| Open rates'!L10*0.82</f>
        <v>8035.9999999999991</v>
      </c>
      <c r="M10" s="84">
        <f>'BAR BB| Open rates'!M10*0.82</f>
        <v>8364</v>
      </c>
      <c r="N10" s="84">
        <f>'BAR BB| Open rates'!N10*0.82</f>
        <v>8035.9999999999991</v>
      </c>
      <c r="O10" s="84">
        <f>'BAR BB| Open rates'!O10*0.82</f>
        <v>8364</v>
      </c>
      <c r="P10" s="84">
        <f>'BAR BB| Open rates'!P10*0.82</f>
        <v>7298</v>
      </c>
      <c r="Q10" s="84">
        <f>'BAR BB| Open rates'!Q10*0.82</f>
        <v>7298</v>
      </c>
      <c r="R10" s="84">
        <f>'BAR BB| Open rates'!R10*0.82</f>
        <v>8364</v>
      </c>
      <c r="S10" s="84">
        <f>'BAR BB| Open rates'!S10*0.82</f>
        <v>11644</v>
      </c>
      <c r="T10" s="84">
        <f>'BAR BB| Open rates'!T10*0.82</f>
        <v>15743.999999999998</v>
      </c>
      <c r="U10" s="84">
        <f>'BAR BB| Open rates'!U10*0.82</f>
        <v>24928</v>
      </c>
      <c r="V10" s="84">
        <f>'BAR BB| Open rates'!V10*0.82</f>
        <v>27388</v>
      </c>
      <c r="W10" s="84">
        <f>'BAR BB| Open rates'!W10*0.82</f>
        <v>32307.999999999996</v>
      </c>
      <c r="X10" s="84">
        <f>'BAR BB| Open rates'!X10*0.82</f>
        <v>32307.999999999996</v>
      </c>
      <c r="Y10" s="84">
        <f>'BAR BB| Open rates'!Y10*0.82</f>
        <v>32307.999999999996</v>
      </c>
      <c r="Z10" s="84">
        <f>'BAR BB| Open rates'!Z10*0.82</f>
        <v>24928</v>
      </c>
      <c r="AA10" s="84">
        <f>'BAR BB| Open rates'!AA10*0.82</f>
        <v>15907.999999999998</v>
      </c>
      <c r="AB10" s="84">
        <f>'BAR BB| Open rates'!AB10*0.82</f>
        <v>15907.999999999998</v>
      </c>
      <c r="AC10" s="84">
        <f>'BAR BB| Open rates'!AC10*0.82</f>
        <v>15907.999999999998</v>
      </c>
      <c r="AD10" s="84">
        <f>'BAR BB| Open rates'!AD10*0.82</f>
        <v>15907.999999999998</v>
      </c>
      <c r="AE10" s="84">
        <f>'BAR BB| Open rates'!AE10*0.82</f>
        <v>17548</v>
      </c>
      <c r="AF10" s="84">
        <f>'BAR BB| Open rates'!AF10*0.82</f>
        <v>20008</v>
      </c>
      <c r="AG10" s="84">
        <f>'BAR BB| Open rates'!AG10*0.82</f>
        <v>17548</v>
      </c>
      <c r="AH10" s="84">
        <f>'BAR BB| Open rates'!AH10*0.82</f>
        <v>20008</v>
      </c>
      <c r="AI10" s="84">
        <f>'BAR BB| Open rates'!AI10*0.82</f>
        <v>20008</v>
      </c>
      <c r="AJ10" s="84">
        <f>'BAR BB| Open rates'!AJ10*0.82</f>
        <v>17548</v>
      </c>
      <c r="AK10" s="84">
        <f>'BAR BB| Open rates'!AK10*0.82</f>
        <v>17548</v>
      </c>
      <c r="AL10" s="84">
        <f>'BAR BB| Open rates'!AL10*0.82</f>
        <v>17548</v>
      </c>
      <c r="AM10" s="84">
        <f>'BAR BB| Open rates'!AM10*0.82</f>
        <v>20008</v>
      </c>
      <c r="AN10" s="84">
        <f>'BAR BB| Open rates'!AN10*0.82</f>
        <v>17548</v>
      </c>
      <c r="AO10" s="84">
        <f>'BAR BB| Open rates'!AO10*0.82</f>
        <v>27388</v>
      </c>
      <c r="AP10" s="84">
        <f>'BAR BB| Open rates'!AP10*0.82</f>
        <v>28700</v>
      </c>
      <c r="AQ10" s="84">
        <f>'BAR BB| Open rates'!AQ10*0.82</f>
        <v>28700</v>
      </c>
      <c r="AR10" s="84">
        <f>'BAR BB| Open rates'!AR10*0.82</f>
        <v>28700</v>
      </c>
      <c r="AS10" s="84">
        <f>'BAR BB| Open rates'!AS10*0.82</f>
        <v>17548</v>
      </c>
      <c r="AT10" s="84">
        <f>'BAR BB| Open rates'!AT10*0.82</f>
        <v>17548</v>
      </c>
      <c r="AU10" s="84">
        <f>'BAR BB| Open rates'!AU10*0.82</f>
        <v>15907.999999999998</v>
      </c>
      <c r="AV10" s="84">
        <f>'BAR BB| Open rates'!AV10*0.82</f>
        <v>17548</v>
      </c>
      <c r="AW10" s="84">
        <f>'BAR BB| Open rates'!AW10*0.82</f>
        <v>15907.999999999998</v>
      </c>
      <c r="AX10" s="84">
        <f>'BAR BB| Open rates'!AX10*0.82</f>
        <v>15907.999999999998</v>
      </c>
      <c r="AY10" s="84">
        <f>'BAR BB| Open rates'!AY10*0.82</f>
        <v>15907.999999999998</v>
      </c>
      <c r="AZ10" s="84">
        <f>'BAR BB| Open rates'!AZ10*0.82</f>
        <v>10988</v>
      </c>
      <c r="BA10" s="84">
        <f>'BAR BB| Open rates'!BA10*0.82</f>
        <v>9348</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rates'!B12*0.82</f>
        <v>8117.9999999999991</v>
      </c>
      <c r="C12" s="84">
        <f>'BAR BB| Open rates'!C12*0.82</f>
        <v>8938</v>
      </c>
      <c r="D12" s="84">
        <f>'BAR BB| Open rates'!D12*0.82</f>
        <v>8117.9999999999991</v>
      </c>
      <c r="E12" s="84">
        <f>'BAR BB| Open rates'!E12*0.82</f>
        <v>8117.9999999999991</v>
      </c>
      <c r="F12" s="84">
        <f>'BAR BB| Open rates'!F12*0.82</f>
        <v>8117.9999999999991</v>
      </c>
      <c r="G12" s="84">
        <f>'BAR BB| Open rates'!G12*0.82</f>
        <v>7789.9999999999991</v>
      </c>
      <c r="H12" s="84">
        <f>'BAR BB| Open rates'!H12*0.82</f>
        <v>7789.9999999999991</v>
      </c>
      <c r="I12" s="84">
        <f>'BAR BB| Open rates'!I12*0.82</f>
        <v>8117.9999999999991</v>
      </c>
      <c r="J12" s="84">
        <f>'BAR BB| Open rates'!J12*0.82</f>
        <v>7789.9999999999991</v>
      </c>
      <c r="K12" s="84">
        <f>'BAR BB| Open rates'!K12*0.82</f>
        <v>8117.9999999999991</v>
      </c>
      <c r="L12" s="84">
        <f>'BAR BB| Open rates'!L12*0.82</f>
        <v>7789.9999999999991</v>
      </c>
      <c r="M12" s="84">
        <f>'BAR BB| Open rates'!M12*0.82</f>
        <v>8117.9999999999991</v>
      </c>
      <c r="N12" s="84">
        <f>'BAR BB| Open rates'!N12*0.82</f>
        <v>7789.9999999999991</v>
      </c>
      <c r="O12" s="84">
        <f>'BAR BB| Open rates'!O12*0.82</f>
        <v>8117.9999999999991</v>
      </c>
      <c r="P12" s="84">
        <f>'BAR BB| Open rates'!P12*0.82</f>
        <v>7052</v>
      </c>
      <c r="Q12" s="84">
        <f>'BAR BB| Open rates'!Q12*0.82</f>
        <v>7052</v>
      </c>
      <c r="R12" s="84">
        <f>'BAR BB| Open rates'!R12*0.82</f>
        <v>8117.9999999999991</v>
      </c>
      <c r="S12" s="84">
        <f>'BAR BB| Open rates'!S12*0.82</f>
        <v>11398</v>
      </c>
      <c r="T12" s="84">
        <f>'BAR BB| Open rates'!T12*0.82</f>
        <v>15497.999999999998</v>
      </c>
      <c r="U12" s="84">
        <f>'BAR BB| Open rates'!U12*0.82</f>
        <v>25338</v>
      </c>
      <c r="V12" s="84">
        <f>'BAR BB| Open rates'!V12*0.82</f>
        <v>27798</v>
      </c>
      <c r="W12" s="84">
        <f>'BAR BB| Open rates'!W12*0.82</f>
        <v>32717.999999999996</v>
      </c>
      <c r="X12" s="84">
        <f>'BAR BB| Open rates'!X12*0.82</f>
        <v>32717.999999999996</v>
      </c>
      <c r="Y12" s="84">
        <f>'BAR BB| Open rates'!Y12*0.82</f>
        <v>32717.999999999996</v>
      </c>
      <c r="Z12" s="84">
        <f>'BAR BB| Open rates'!Z12*0.82</f>
        <v>25338</v>
      </c>
      <c r="AA12" s="84">
        <f>'BAR BB| Open rates'!AA12*0.82</f>
        <v>16317.999999999998</v>
      </c>
      <c r="AB12" s="84">
        <f>'BAR BB| Open rates'!AB12*0.82</f>
        <v>15497.999999999998</v>
      </c>
      <c r="AC12" s="84">
        <f>'BAR BB| Open rates'!AC12*0.82</f>
        <v>15497.999999999998</v>
      </c>
      <c r="AD12" s="84">
        <f>'BAR BB| Open rates'!AD12*0.82</f>
        <v>15497.999999999998</v>
      </c>
      <c r="AE12" s="84">
        <f>'BAR BB| Open rates'!AE12*0.82</f>
        <v>17138</v>
      </c>
      <c r="AF12" s="84">
        <f>'BAR BB| Open rates'!AF12*0.82</f>
        <v>19598</v>
      </c>
      <c r="AG12" s="84">
        <f>'BAR BB| Open rates'!AG12*0.82</f>
        <v>17138</v>
      </c>
      <c r="AH12" s="84">
        <f>'BAR BB| Open rates'!AH12*0.82</f>
        <v>19598</v>
      </c>
      <c r="AI12" s="84">
        <f>'BAR BB| Open rates'!AI12*0.82</f>
        <v>19598</v>
      </c>
      <c r="AJ12" s="84">
        <f>'BAR BB| Open rates'!AJ12*0.82</f>
        <v>17138</v>
      </c>
      <c r="AK12" s="84">
        <f>'BAR BB| Open rates'!AK12*0.82</f>
        <v>17138</v>
      </c>
      <c r="AL12" s="84">
        <f>'BAR BB| Open rates'!AL12*0.82</f>
        <v>17138</v>
      </c>
      <c r="AM12" s="84">
        <f>'BAR BB| Open rates'!AM12*0.82</f>
        <v>19598</v>
      </c>
      <c r="AN12" s="84">
        <f>'BAR BB| Open rates'!AN12*0.82</f>
        <v>17138</v>
      </c>
      <c r="AO12" s="84">
        <f>'BAR BB| Open rates'!AO12*0.82</f>
        <v>26978</v>
      </c>
      <c r="AP12" s="84">
        <f>'BAR BB| Open rates'!AP12*0.82</f>
        <v>28290</v>
      </c>
      <c r="AQ12" s="84">
        <f>'BAR BB| Open rates'!AQ12*0.82</f>
        <v>28290</v>
      </c>
      <c r="AR12" s="84">
        <f>'BAR BB| Open rates'!AR12*0.82</f>
        <v>28290</v>
      </c>
      <c r="AS12" s="84">
        <f>'BAR BB| Open rates'!AS12*0.82</f>
        <v>17138</v>
      </c>
      <c r="AT12" s="84">
        <f>'BAR BB| Open rates'!AT12*0.82</f>
        <v>17138</v>
      </c>
      <c r="AU12" s="84">
        <f>'BAR BB| Open rates'!AU12*0.82</f>
        <v>15497.999999999998</v>
      </c>
      <c r="AV12" s="84">
        <f>'BAR BB| Open rates'!AV12*0.82</f>
        <v>17138</v>
      </c>
      <c r="AW12" s="84">
        <f>'BAR BB| Open rates'!AW12*0.82</f>
        <v>15497.999999999998</v>
      </c>
      <c r="AX12" s="84">
        <f>'BAR BB| Open rates'!AX12*0.82</f>
        <v>15497.999999999998</v>
      </c>
      <c r="AY12" s="84">
        <f>'BAR BB| Open rates'!AY12*0.82</f>
        <v>15497.999999999998</v>
      </c>
      <c r="AZ12" s="84">
        <f>'BAR BB| Open rates'!AZ12*0.82</f>
        <v>10578</v>
      </c>
      <c r="BA12" s="84">
        <f>'BAR BB| Open rates'!BA12*0.82</f>
        <v>8938</v>
      </c>
    </row>
    <row r="13" spans="1:53" s="14" customFormat="1" ht="12" customHeight="1" x14ac:dyDescent="0.2">
      <c r="A13" s="33">
        <v>2</v>
      </c>
      <c r="B13" s="84">
        <f>'BAR BB| Open rates'!B13*0.82</f>
        <v>9184</v>
      </c>
      <c r="C13" s="84">
        <f>'BAR BB| Open rates'!C13*0.82</f>
        <v>10004</v>
      </c>
      <c r="D13" s="84">
        <f>'BAR BB| Open rates'!D13*0.82</f>
        <v>9184</v>
      </c>
      <c r="E13" s="84">
        <f>'BAR BB| Open rates'!E13*0.82</f>
        <v>9184</v>
      </c>
      <c r="F13" s="84">
        <f>'BAR BB| Open rates'!F13*0.82</f>
        <v>9184</v>
      </c>
      <c r="G13" s="84">
        <f>'BAR BB| Open rates'!G13*0.82</f>
        <v>8856</v>
      </c>
      <c r="H13" s="84">
        <f>'BAR BB| Open rates'!H13*0.82</f>
        <v>8856</v>
      </c>
      <c r="I13" s="84">
        <f>'BAR BB| Open rates'!I13*0.82</f>
        <v>9184</v>
      </c>
      <c r="J13" s="84">
        <f>'BAR BB| Open rates'!J13*0.82</f>
        <v>8856</v>
      </c>
      <c r="K13" s="84">
        <f>'BAR BB| Open rates'!K13*0.82</f>
        <v>9184</v>
      </c>
      <c r="L13" s="84">
        <f>'BAR BB| Open rates'!L13*0.82</f>
        <v>8856</v>
      </c>
      <c r="M13" s="84">
        <f>'BAR BB| Open rates'!M13*0.82</f>
        <v>9184</v>
      </c>
      <c r="N13" s="84">
        <f>'BAR BB| Open rates'!N13*0.82</f>
        <v>8856</v>
      </c>
      <c r="O13" s="84">
        <f>'BAR BB| Open rates'!O13*0.82</f>
        <v>9184</v>
      </c>
      <c r="P13" s="84">
        <f>'BAR BB| Open rates'!P13*0.82</f>
        <v>8117.9999999999991</v>
      </c>
      <c r="Q13" s="84">
        <f>'BAR BB| Open rates'!Q13*0.82</f>
        <v>8117.9999999999991</v>
      </c>
      <c r="R13" s="84">
        <f>'BAR BB| Open rates'!R13*0.82</f>
        <v>9184</v>
      </c>
      <c r="S13" s="84">
        <f>'BAR BB| Open rates'!S13*0.82</f>
        <v>12464</v>
      </c>
      <c r="T13" s="84">
        <f>'BAR BB| Open rates'!T13*0.82</f>
        <v>16564</v>
      </c>
      <c r="U13" s="84">
        <f>'BAR BB| Open rates'!U13*0.82</f>
        <v>26568</v>
      </c>
      <c r="V13" s="84">
        <f>'BAR BB| Open rates'!V13*0.82</f>
        <v>29028</v>
      </c>
      <c r="W13" s="84">
        <f>'BAR BB| Open rates'!W13*0.82</f>
        <v>33948</v>
      </c>
      <c r="X13" s="84">
        <f>'BAR BB| Open rates'!X13*0.82</f>
        <v>33948</v>
      </c>
      <c r="Y13" s="84">
        <f>'BAR BB| Open rates'!Y13*0.82</f>
        <v>33948</v>
      </c>
      <c r="Z13" s="84">
        <f>'BAR BB| Open rates'!Z13*0.82</f>
        <v>26568</v>
      </c>
      <c r="AA13" s="84">
        <f>'BAR BB| Open rates'!AA13*0.82</f>
        <v>17548</v>
      </c>
      <c r="AB13" s="84">
        <f>'BAR BB| Open rates'!AB13*0.82</f>
        <v>16728</v>
      </c>
      <c r="AC13" s="84">
        <f>'BAR BB| Open rates'!AC13*0.82</f>
        <v>16728</v>
      </c>
      <c r="AD13" s="84">
        <f>'BAR BB| Open rates'!AD13*0.82</f>
        <v>16728</v>
      </c>
      <c r="AE13" s="84">
        <f>'BAR BB| Open rates'!AE13*0.82</f>
        <v>18368</v>
      </c>
      <c r="AF13" s="84">
        <f>'BAR BB| Open rates'!AF13*0.82</f>
        <v>20828</v>
      </c>
      <c r="AG13" s="84">
        <f>'BAR BB| Open rates'!AG13*0.82</f>
        <v>18368</v>
      </c>
      <c r="AH13" s="84">
        <f>'BAR BB| Open rates'!AH13*0.82</f>
        <v>20828</v>
      </c>
      <c r="AI13" s="84">
        <f>'BAR BB| Open rates'!AI13*0.82</f>
        <v>20828</v>
      </c>
      <c r="AJ13" s="84">
        <f>'BAR BB| Open rates'!AJ13*0.82</f>
        <v>18368</v>
      </c>
      <c r="AK13" s="84">
        <f>'BAR BB| Open rates'!AK13*0.82</f>
        <v>18368</v>
      </c>
      <c r="AL13" s="84">
        <f>'BAR BB| Open rates'!AL13*0.82</f>
        <v>18368</v>
      </c>
      <c r="AM13" s="84">
        <f>'BAR BB| Open rates'!AM13*0.82</f>
        <v>20828</v>
      </c>
      <c r="AN13" s="84">
        <f>'BAR BB| Open rates'!AN13*0.82</f>
        <v>18368</v>
      </c>
      <c r="AO13" s="84">
        <f>'BAR BB| Open rates'!AO13*0.82</f>
        <v>28208</v>
      </c>
      <c r="AP13" s="84">
        <f>'BAR BB| Open rates'!AP13*0.82</f>
        <v>29520</v>
      </c>
      <c r="AQ13" s="84">
        <f>'BAR BB| Open rates'!AQ13*0.82</f>
        <v>29520</v>
      </c>
      <c r="AR13" s="84">
        <f>'BAR BB| Open rates'!AR13*0.82</f>
        <v>29520</v>
      </c>
      <c r="AS13" s="84">
        <f>'BAR BB| Open rates'!AS13*0.82</f>
        <v>18368</v>
      </c>
      <c r="AT13" s="84">
        <f>'BAR BB| Open rates'!AT13*0.82</f>
        <v>18368</v>
      </c>
      <c r="AU13" s="84">
        <f>'BAR BB| Open rates'!AU13*0.82</f>
        <v>16728</v>
      </c>
      <c r="AV13" s="84">
        <f>'BAR BB| Open rates'!AV13*0.82</f>
        <v>18368</v>
      </c>
      <c r="AW13" s="84">
        <f>'BAR BB| Open rates'!AW13*0.82</f>
        <v>16728</v>
      </c>
      <c r="AX13" s="84">
        <f>'BAR BB| Open rates'!AX13*0.82</f>
        <v>16728</v>
      </c>
      <c r="AY13" s="84">
        <f>'BAR BB| Open rates'!AY13*0.82</f>
        <v>16728</v>
      </c>
      <c r="AZ13" s="84">
        <f>'BAR BB| Open rates'!AZ13*0.82</f>
        <v>11808</v>
      </c>
      <c r="BA13" s="84">
        <f>'BAR BB| Open rates'!BA13*0.82</f>
        <v>10168</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rates'!B15*0.82</f>
        <v>11070</v>
      </c>
      <c r="C15" s="84">
        <f>'BAR BB| Open rates'!C15*0.82</f>
        <v>11890</v>
      </c>
      <c r="D15" s="84">
        <f>'BAR BB| Open rates'!D15*0.82</f>
        <v>11070</v>
      </c>
      <c r="E15" s="84">
        <f>'BAR BB| Open rates'!E15*0.82</f>
        <v>11070</v>
      </c>
      <c r="F15" s="84">
        <f>'BAR BB| Open rates'!F15*0.82</f>
        <v>11070</v>
      </c>
      <c r="G15" s="84">
        <f>'BAR BB| Open rates'!G15*0.82</f>
        <v>10742</v>
      </c>
      <c r="H15" s="84">
        <f>'BAR BB| Open rates'!H15*0.82</f>
        <v>10742</v>
      </c>
      <c r="I15" s="84">
        <f>'BAR BB| Open rates'!I15*0.82</f>
        <v>11070</v>
      </c>
      <c r="J15" s="84">
        <f>'BAR BB| Open rates'!J15*0.82</f>
        <v>10742</v>
      </c>
      <c r="K15" s="84">
        <f>'BAR BB| Open rates'!K15*0.82</f>
        <v>11070</v>
      </c>
      <c r="L15" s="84">
        <f>'BAR BB| Open rates'!L15*0.82</f>
        <v>10742</v>
      </c>
      <c r="M15" s="84">
        <f>'BAR BB| Open rates'!M15*0.82</f>
        <v>11070</v>
      </c>
      <c r="N15" s="84">
        <f>'BAR BB| Open rates'!N15*0.82</f>
        <v>10742</v>
      </c>
      <c r="O15" s="84">
        <f>'BAR BB| Open rates'!O15*0.82</f>
        <v>11070</v>
      </c>
      <c r="P15" s="84">
        <f>'BAR BB| Open rates'!P15*0.82</f>
        <v>10004</v>
      </c>
      <c r="Q15" s="84">
        <f>'BAR BB| Open rates'!Q15*0.82</f>
        <v>10004</v>
      </c>
      <c r="R15" s="84">
        <f>'BAR BB| Open rates'!R15*0.82</f>
        <v>11070</v>
      </c>
      <c r="S15" s="84">
        <f>'BAR BB| Open rates'!S15*0.82</f>
        <v>14350</v>
      </c>
      <c r="T15" s="84">
        <f>'BAR BB| Open rates'!T15*0.82</f>
        <v>18450</v>
      </c>
      <c r="U15" s="84">
        <f>'BAR BB| Open rates'!U15*0.82</f>
        <v>31897.999999999996</v>
      </c>
      <c r="V15" s="84">
        <f>'BAR BB| Open rates'!V15*0.82</f>
        <v>34358</v>
      </c>
      <c r="W15" s="84">
        <f>'BAR BB| Open rates'!W15*0.82</f>
        <v>39278</v>
      </c>
      <c r="X15" s="84">
        <f>'BAR BB| Open rates'!X15*0.82</f>
        <v>39278</v>
      </c>
      <c r="Y15" s="84">
        <f>'BAR BB| Open rates'!Y15*0.82</f>
        <v>39278</v>
      </c>
      <c r="Z15" s="84">
        <f>'BAR BB| Open rates'!Z15*0.82</f>
        <v>31897.999999999996</v>
      </c>
      <c r="AA15" s="84">
        <f>'BAR BB| Open rates'!AA15*0.82</f>
        <v>22878</v>
      </c>
      <c r="AB15" s="84">
        <f>'BAR BB| Open rates'!AB15*0.82</f>
        <v>16810</v>
      </c>
      <c r="AC15" s="84">
        <f>'BAR BB| Open rates'!AC15*0.82</f>
        <v>16810</v>
      </c>
      <c r="AD15" s="84">
        <f>'BAR BB| Open rates'!AD15*0.82</f>
        <v>16810</v>
      </c>
      <c r="AE15" s="84">
        <f>'BAR BB| Open rates'!AE15*0.82</f>
        <v>18450</v>
      </c>
      <c r="AF15" s="84">
        <f>'BAR BB| Open rates'!AF15*0.82</f>
        <v>20910</v>
      </c>
      <c r="AG15" s="84">
        <f>'BAR BB| Open rates'!AG15*0.82</f>
        <v>18450</v>
      </c>
      <c r="AH15" s="84">
        <f>'BAR BB| Open rates'!AH15*0.82</f>
        <v>20910</v>
      </c>
      <c r="AI15" s="84">
        <f>'BAR BB| Open rates'!AI15*0.82</f>
        <v>20910</v>
      </c>
      <c r="AJ15" s="84">
        <f>'BAR BB| Open rates'!AJ15*0.82</f>
        <v>18450</v>
      </c>
      <c r="AK15" s="84">
        <f>'BAR BB| Open rates'!AK15*0.82</f>
        <v>24190</v>
      </c>
      <c r="AL15" s="84">
        <f>'BAR BB| Open rates'!AL15*0.82</f>
        <v>24190</v>
      </c>
      <c r="AM15" s="84">
        <f>'BAR BB| Open rates'!AM15*0.82</f>
        <v>26650</v>
      </c>
      <c r="AN15" s="84">
        <f>'BAR BB| Open rates'!AN15*0.82</f>
        <v>24190</v>
      </c>
      <c r="AO15" s="84">
        <f>'BAR BB| Open rates'!AO15*0.82</f>
        <v>34030</v>
      </c>
      <c r="AP15" s="84">
        <f>'BAR BB| Open rates'!AP15*0.82</f>
        <v>35342</v>
      </c>
      <c r="AQ15" s="84">
        <f>'BAR BB| Open rates'!AQ15*0.82</f>
        <v>35342</v>
      </c>
      <c r="AR15" s="84">
        <f>'BAR BB| Open rates'!AR15*0.82</f>
        <v>35342</v>
      </c>
      <c r="AS15" s="84">
        <f>'BAR BB| Open rates'!AS15*0.82</f>
        <v>18450</v>
      </c>
      <c r="AT15" s="84">
        <f>'BAR BB| Open rates'!AT15*0.82</f>
        <v>18450</v>
      </c>
      <c r="AU15" s="84">
        <f>'BAR BB| Open rates'!AU15*0.82</f>
        <v>16810</v>
      </c>
      <c r="AV15" s="84">
        <f>'BAR BB| Open rates'!AV15*0.82</f>
        <v>18450</v>
      </c>
      <c r="AW15" s="84">
        <f>'BAR BB| Open rates'!AW15*0.82</f>
        <v>16810</v>
      </c>
      <c r="AX15" s="84">
        <f>'BAR BB| Open rates'!AX15*0.82</f>
        <v>16810</v>
      </c>
      <c r="AY15" s="84">
        <f>'BAR BB| Open rates'!AY15*0.82</f>
        <v>16810</v>
      </c>
      <c r="AZ15" s="84">
        <f>'BAR BB| Open rates'!AZ15*0.82</f>
        <v>11890</v>
      </c>
      <c r="BA15" s="84">
        <f>'BAR BB| Open rates'!BA15*0.82</f>
        <v>10250</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rates'!B17*0.82</f>
        <v>11480</v>
      </c>
      <c r="C17" s="84">
        <f>'BAR BB| Open rates'!C17*0.82</f>
        <v>12300</v>
      </c>
      <c r="D17" s="84">
        <f>'BAR BB| Open rates'!D17*0.82</f>
        <v>11480</v>
      </c>
      <c r="E17" s="84">
        <f>'BAR BB| Open rates'!E17*0.82</f>
        <v>11480</v>
      </c>
      <c r="F17" s="84">
        <f>'BAR BB| Open rates'!F17*0.82</f>
        <v>11480</v>
      </c>
      <c r="G17" s="84">
        <f>'BAR BB| Open rates'!G17*0.82</f>
        <v>11152</v>
      </c>
      <c r="H17" s="84">
        <f>'BAR BB| Open rates'!H17*0.82</f>
        <v>11152</v>
      </c>
      <c r="I17" s="84">
        <f>'BAR BB| Open rates'!I17*0.82</f>
        <v>11480</v>
      </c>
      <c r="J17" s="84">
        <f>'BAR BB| Open rates'!J17*0.82</f>
        <v>11152</v>
      </c>
      <c r="K17" s="84">
        <f>'BAR BB| Open rates'!K17*0.82</f>
        <v>11480</v>
      </c>
      <c r="L17" s="84">
        <f>'BAR BB| Open rates'!L17*0.82</f>
        <v>11152</v>
      </c>
      <c r="M17" s="84">
        <f>'BAR BB| Open rates'!M17*0.82</f>
        <v>11480</v>
      </c>
      <c r="N17" s="84">
        <f>'BAR BB| Open rates'!N17*0.82</f>
        <v>11152</v>
      </c>
      <c r="O17" s="84">
        <f>'BAR BB| Open rates'!O17*0.82</f>
        <v>11480</v>
      </c>
      <c r="P17" s="84">
        <f>'BAR BB| Open rates'!P17*0.82</f>
        <v>10414</v>
      </c>
      <c r="Q17" s="84">
        <f>'BAR BB| Open rates'!Q17*0.82</f>
        <v>10414</v>
      </c>
      <c r="R17" s="84">
        <f>'BAR BB| Open rates'!R17*0.82</f>
        <v>11480</v>
      </c>
      <c r="S17" s="84">
        <f>'BAR BB| Open rates'!S17*0.82</f>
        <v>14760</v>
      </c>
      <c r="T17" s="84">
        <f>'BAR BB| Open rates'!T17*0.82</f>
        <v>18860</v>
      </c>
      <c r="U17" s="84">
        <f>'BAR BB| Open rates'!U17*0.82</f>
        <v>33538</v>
      </c>
      <c r="V17" s="84">
        <f>'BAR BB| Open rates'!V17*0.82</f>
        <v>35998</v>
      </c>
      <c r="W17" s="84">
        <f>'BAR BB| Open rates'!W17*0.82</f>
        <v>40918</v>
      </c>
      <c r="X17" s="84">
        <f>'BAR BB| Open rates'!X17*0.82</f>
        <v>40918</v>
      </c>
      <c r="Y17" s="84">
        <f>'BAR BB| Open rates'!Y17*0.82</f>
        <v>40918</v>
      </c>
      <c r="Z17" s="84">
        <f>'BAR BB| Open rates'!Z17*0.82</f>
        <v>33538</v>
      </c>
      <c r="AA17" s="84">
        <f>'BAR BB| Open rates'!AA17*0.82</f>
        <v>24518</v>
      </c>
      <c r="AB17" s="84">
        <f>'BAR BB| Open rates'!AB17*0.82</f>
        <v>18450</v>
      </c>
      <c r="AC17" s="84">
        <f>'BAR BB| Open rates'!AC17*0.82</f>
        <v>18450</v>
      </c>
      <c r="AD17" s="84">
        <f>'BAR BB| Open rates'!AD17*0.82</f>
        <v>18450</v>
      </c>
      <c r="AE17" s="84">
        <f>'BAR BB| Open rates'!AE17*0.82</f>
        <v>20090</v>
      </c>
      <c r="AF17" s="84">
        <f>'BAR BB| Open rates'!AF17*0.82</f>
        <v>22550</v>
      </c>
      <c r="AG17" s="84">
        <f>'BAR BB| Open rates'!AG17*0.82</f>
        <v>20090</v>
      </c>
      <c r="AH17" s="84">
        <f>'BAR BB| Open rates'!AH17*0.82</f>
        <v>22550</v>
      </c>
      <c r="AI17" s="84">
        <f>'BAR BB| Open rates'!AI17*0.82</f>
        <v>22550</v>
      </c>
      <c r="AJ17" s="84">
        <f>'BAR BB| Open rates'!AJ17*0.82</f>
        <v>20090</v>
      </c>
      <c r="AK17" s="84">
        <f>'BAR BB| Open rates'!AK17*0.82</f>
        <v>25830</v>
      </c>
      <c r="AL17" s="84">
        <f>'BAR BB| Open rates'!AL17*0.82</f>
        <v>25830</v>
      </c>
      <c r="AM17" s="84">
        <f>'BAR BB| Open rates'!AM17*0.82</f>
        <v>28290</v>
      </c>
      <c r="AN17" s="84">
        <f>'BAR BB| Open rates'!AN17*0.82</f>
        <v>25830</v>
      </c>
      <c r="AO17" s="84">
        <f>'BAR BB| Open rates'!AO17*0.82</f>
        <v>35670</v>
      </c>
      <c r="AP17" s="84">
        <f>'BAR BB| Open rates'!AP17*0.82</f>
        <v>36982</v>
      </c>
      <c r="AQ17" s="84">
        <f>'BAR BB| Open rates'!AQ17*0.82</f>
        <v>36982</v>
      </c>
      <c r="AR17" s="84">
        <f>'BAR BB| Open rates'!AR17*0.82</f>
        <v>36982</v>
      </c>
      <c r="AS17" s="84">
        <f>'BAR BB| Open rates'!AS17*0.82</f>
        <v>20090</v>
      </c>
      <c r="AT17" s="84">
        <f>'BAR BB| Open rates'!AT17*0.82</f>
        <v>20090</v>
      </c>
      <c r="AU17" s="84">
        <f>'BAR BB| Open rates'!AU17*0.82</f>
        <v>18450</v>
      </c>
      <c r="AV17" s="84">
        <f>'BAR BB| Open rates'!AV17*0.82</f>
        <v>20090</v>
      </c>
      <c r="AW17" s="84">
        <f>'BAR BB| Open rates'!AW17*0.82</f>
        <v>18450</v>
      </c>
      <c r="AX17" s="84">
        <f>'BAR BB| Open rates'!AX17*0.82</f>
        <v>18450</v>
      </c>
      <c r="AY17" s="84">
        <f>'BAR BB| Open rates'!AY17*0.82</f>
        <v>18450</v>
      </c>
      <c r="AZ17" s="84">
        <f>'BAR BB| Open rates'!AZ17*0.82</f>
        <v>13530</v>
      </c>
      <c r="BA17" s="84">
        <f>'BAR BB| Open rates'!BA17*0.82</f>
        <v>11890</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rates'!B19*0.82</f>
        <v>13038</v>
      </c>
      <c r="C19" s="84">
        <f>'BAR BB| Open rates'!C19*0.82</f>
        <v>13858</v>
      </c>
      <c r="D19" s="84">
        <f>'BAR BB| Open rates'!D19*0.82</f>
        <v>13038</v>
      </c>
      <c r="E19" s="84">
        <f>'BAR BB| Open rates'!E19*0.82</f>
        <v>13038</v>
      </c>
      <c r="F19" s="84">
        <f>'BAR BB| Open rates'!F19*0.82</f>
        <v>13038</v>
      </c>
      <c r="G19" s="84">
        <f>'BAR BB| Open rates'!G19*0.82</f>
        <v>12710</v>
      </c>
      <c r="H19" s="84">
        <f>'BAR BB| Open rates'!H19*0.82</f>
        <v>12710</v>
      </c>
      <c r="I19" s="84">
        <f>'BAR BB| Open rates'!I19*0.82</f>
        <v>13038</v>
      </c>
      <c r="J19" s="84">
        <f>'BAR BB| Open rates'!J19*0.82</f>
        <v>12710</v>
      </c>
      <c r="K19" s="84">
        <f>'BAR BB| Open rates'!K19*0.82</f>
        <v>13038</v>
      </c>
      <c r="L19" s="84">
        <f>'BAR BB| Open rates'!L19*0.82</f>
        <v>12710</v>
      </c>
      <c r="M19" s="84">
        <f>'BAR BB| Open rates'!M19*0.82</f>
        <v>13038</v>
      </c>
      <c r="N19" s="84">
        <f>'BAR BB| Open rates'!N19*0.82</f>
        <v>12710</v>
      </c>
      <c r="O19" s="84">
        <f>'BAR BB| Open rates'!O19*0.82</f>
        <v>13038</v>
      </c>
      <c r="P19" s="84">
        <f>'BAR BB| Open rates'!P19*0.82</f>
        <v>11972</v>
      </c>
      <c r="Q19" s="84">
        <f>'BAR BB| Open rates'!Q19*0.82</f>
        <v>11972</v>
      </c>
      <c r="R19" s="84">
        <f>'BAR BB| Open rates'!R19*0.82</f>
        <v>13038</v>
      </c>
      <c r="S19" s="84">
        <f>'BAR BB| Open rates'!S19*0.82</f>
        <v>16317.999999999998</v>
      </c>
      <c r="T19" s="84">
        <f>'BAR BB| Open rates'!T19*0.82</f>
        <v>20418</v>
      </c>
      <c r="U19" s="84">
        <f>'BAR BB| Open rates'!U19*0.82</f>
        <v>54858</v>
      </c>
      <c r="V19" s="84">
        <f>'BAR BB| Open rates'!V19*0.82</f>
        <v>57318</v>
      </c>
      <c r="W19" s="84">
        <f>'BAR BB| Open rates'!W19*0.82</f>
        <v>62237.999999999993</v>
      </c>
      <c r="X19" s="84">
        <f>'BAR BB| Open rates'!X19*0.82</f>
        <v>62237.999999999993</v>
      </c>
      <c r="Y19" s="84">
        <f>'BAR BB| Open rates'!Y19*0.82</f>
        <v>62237.999999999993</v>
      </c>
      <c r="Z19" s="84">
        <f>'BAR BB| Open rates'!Z19*0.82</f>
        <v>54858</v>
      </c>
      <c r="AA19" s="84">
        <f>'BAR BB| Open rates'!AA19*0.82</f>
        <v>45838</v>
      </c>
      <c r="AB19" s="84">
        <f>'BAR BB| Open rates'!AB19*0.82</f>
        <v>29438</v>
      </c>
      <c r="AC19" s="84">
        <f>'BAR BB| Open rates'!AC19*0.82</f>
        <v>29438</v>
      </c>
      <c r="AD19" s="84">
        <f>'BAR BB| Open rates'!AD19*0.82</f>
        <v>29438</v>
      </c>
      <c r="AE19" s="84">
        <f>'BAR BB| Open rates'!AE19*0.82</f>
        <v>31077.999999999996</v>
      </c>
      <c r="AF19" s="84">
        <f>'BAR BB| Open rates'!AF19*0.82</f>
        <v>33538</v>
      </c>
      <c r="AG19" s="84">
        <f>'BAR BB| Open rates'!AG19*0.82</f>
        <v>31077.999999999996</v>
      </c>
      <c r="AH19" s="84">
        <f>'BAR BB| Open rates'!AH19*0.82</f>
        <v>33538</v>
      </c>
      <c r="AI19" s="84">
        <f>'BAR BB| Open rates'!AI19*0.82</f>
        <v>33538</v>
      </c>
      <c r="AJ19" s="84">
        <f>'BAR BB| Open rates'!AJ19*0.82</f>
        <v>31077.999999999996</v>
      </c>
      <c r="AK19" s="84">
        <f>'BAR BB| Open rates'!AK19*0.82</f>
        <v>43378</v>
      </c>
      <c r="AL19" s="84">
        <f>'BAR BB| Open rates'!AL19*0.82</f>
        <v>43378</v>
      </c>
      <c r="AM19" s="84">
        <f>'BAR BB| Open rates'!AM19*0.82</f>
        <v>45838</v>
      </c>
      <c r="AN19" s="84">
        <f>'BAR BB| Open rates'!AN19*0.82</f>
        <v>43378</v>
      </c>
      <c r="AO19" s="84">
        <f>'BAR BB| Open rates'!AO19*0.82</f>
        <v>53218</v>
      </c>
      <c r="AP19" s="84">
        <f>'BAR BB| Open rates'!AP19*0.82</f>
        <v>54530</v>
      </c>
      <c r="AQ19" s="84">
        <f>'BAR BB| Open rates'!AQ19*0.82</f>
        <v>54530</v>
      </c>
      <c r="AR19" s="84">
        <f>'BAR BB| Open rates'!AR19*0.82</f>
        <v>54530</v>
      </c>
      <c r="AS19" s="84">
        <f>'BAR BB| Open rates'!AS19*0.82</f>
        <v>31077.999999999996</v>
      </c>
      <c r="AT19" s="84">
        <f>'BAR BB| Open rates'!AT19*0.82</f>
        <v>31077.999999999996</v>
      </c>
      <c r="AU19" s="84">
        <f>'BAR BB| Open rates'!AU19*0.82</f>
        <v>29438</v>
      </c>
      <c r="AV19" s="84">
        <f>'BAR BB| Open rates'!AV19*0.82</f>
        <v>31077.999999999996</v>
      </c>
      <c r="AW19" s="84">
        <f>'BAR BB| Open rates'!AW19*0.82</f>
        <v>29438</v>
      </c>
      <c r="AX19" s="84">
        <f>'BAR BB| Open rates'!AX19*0.82</f>
        <v>29438</v>
      </c>
      <c r="AY19" s="84">
        <f>'BAR BB| Open rates'!AY19*0.82</f>
        <v>29438</v>
      </c>
      <c r="AZ19" s="84">
        <f>'BAR BB| Open rates'!AZ19*0.82</f>
        <v>24518</v>
      </c>
      <c r="BA19" s="84">
        <f>'BAR BB| Open rates'!BA19*0.82</f>
        <v>22878</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rates'!B21*0.82</f>
        <v>17958</v>
      </c>
      <c r="C21" s="84">
        <f>'BAR BB| Open rates'!C21*0.82</f>
        <v>18778</v>
      </c>
      <c r="D21" s="84">
        <f>'BAR BB| Open rates'!D21*0.82</f>
        <v>17958</v>
      </c>
      <c r="E21" s="84">
        <f>'BAR BB| Open rates'!E21*0.82</f>
        <v>17958</v>
      </c>
      <c r="F21" s="84">
        <f>'BAR BB| Open rates'!F21*0.82</f>
        <v>17958</v>
      </c>
      <c r="G21" s="84">
        <f>'BAR BB| Open rates'!G21*0.82</f>
        <v>17630</v>
      </c>
      <c r="H21" s="84">
        <f>'BAR BB| Open rates'!H21*0.82</f>
        <v>17630</v>
      </c>
      <c r="I21" s="84">
        <f>'BAR BB| Open rates'!I21*0.82</f>
        <v>17958</v>
      </c>
      <c r="J21" s="84">
        <f>'BAR BB| Open rates'!J21*0.82</f>
        <v>17630</v>
      </c>
      <c r="K21" s="84">
        <f>'BAR BB| Open rates'!K21*0.82</f>
        <v>17958</v>
      </c>
      <c r="L21" s="84">
        <f>'BAR BB| Open rates'!L21*0.82</f>
        <v>17630</v>
      </c>
      <c r="M21" s="84">
        <f>'BAR BB| Open rates'!M21*0.82</f>
        <v>17958</v>
      </c>
      <c r="N21" s="84">
        <f>'BAR BB| Open rates'!N21*0.82</f>
        <v>17630</v>
      </c>
      <c r="O21" s="84">
        <f>'BAR BB| Open rates'!O21*0.82</f>
        <v>17958</v>
      </c>
      <c r="P21" s="84">
        <f>'BAR BB| Open rates'!P21*0.82</f>
        <v>16892</v>
      </c>
      <c r="Q21" s="84">
        <f>'BAR BB| Open rates'!Q21*0.82</f>
        <v>16892</v>
      </c>
      <c r="R21" s="84">
        <f>'BAR BB| Open rates'!R21*0.82</f>
        <v>17958</v>
      </c>
      <c r="S21" s="84">
        <f>'BAR BB| Open rates'!S21*0.82</f>
        <v>21238</v>
      </c>
      <c r="T21" s="84">
        <f>'BAR BB| Open rates'!T21*0.82</f>
        <v>25338</v>
      </c>
      <c r="U21" s="84">
        <f>'BAR BB| Open rates'!U21*0.82</f>
        <v>59778</v>
      </c>
      <c r="V21" s="84">
        <f>'BAR BB| Open rates'!V21*0.82</f>
        <v>62237.999999999993</v>
      </c>
      <c r="W21" s="84">
        <f>'BAR BB| Open rates'!W21*0.82</f>
        <v>67158</v>
      </c>
      <c r="X21" s="84">
        <f>'BAR BB| Open rates'!X21*0.82</f>
        <v>67158</v>
      </c>
      <c r="Y21" s="84">
        <f>'BAR BB| Open rates'!Y21*0.82</f>
        <v>67158</v>
      </c>
      <c r="Z21" s="84">
        <f>'BAR BB| Open rates'!Z21*0.82</f>
        <v>59778</v>
      </c>
      <c r="AA21" s="84">
        <f>'BAR BB| Open rates'!AA21*0.82</f>
        <v>50758</v>
      </c>
      <c r="AB21" s="84">
        <f>'BAR BB| Open rates'!AB21*0.82</f>
        <v>37638</v>
      </c>
      <c r="AC21" s="84">
        <f>'BAR BB| Open rates'!AC21*0.82</f>
        <v>37638</v>
      </c>
      <c r="AD21" s="84">
        <f>'BAR BB| Open rates'!AD21*0.82</f>
        <v>37638</v>
      </c>
      <c r="AE21" s="84">
        <f>'BAR BB| Open rates'!AE21*0.82</f>
        <v>39278</v>
      </c>
      <c r="AF21" s="84">
        <f>'BAR BB| Open rates'!AF21*0.82</f>
        <v>41738</v>
      </c>
      <c r="AG21" s="84">
        <f>'BAR BB| Open rates'!AG21*0.82</f>
        <v>39278</v>
      </c>
      <c r="AH21" s="84">
        <f>'BAR BB| Open rates'!AH21*0.82</f>
        <v>41738</v>
      </c>
      <c r="AI21" s="84">
        <f>'BAR BB| Open rates'!AI21*0.82</f>
        <v>41738</v>
      </c>
      <c r="AJ21" s="84">
        <f>'BAR BB| Open rates'!AJ21*0.82</f>
        <v>39278</v>
      </c>
      <c r="AK21" s="84">
        <f>'BAR BB| Open rates'!AK21*0.82</f>
        <v>47478</v>
      </c>
      <c r="AL21" s="84">
        <f>'BAR BB| Open rates'!AL21*0.82</f>
        <v>47478</v>
      </c>
      <c r="AM21" s="84">
        <f>'BAR BB| Open rates'!AM21*0.82</f>
        <v>49938</v>
      </c>
      <c r="AN21" s="84">
        <f>'BAR BB| Open rates'!AN21*0.82</f>
        <v>47478</v>
      </c>
      <c r="AO21" s="84">
        <f>'BAR BB| Open rates'!AO21*0.82</f>
        <v>57318</v>
      </c>
      <c r="AP21" s="84">
        <f>'BAR BB| Open rates'!AP21*0.82</f>
        <v>58630</v>
      </c>
      <c r="AQ21" s="84">
        <f>'BAR BB| Open rates'!AQ21*0.82</f>
        <v>58630</v>
      </c>
      <c r="AR21" s="84">
        <f>'BAR BB| Open rates'!AR21*0.82</f>
        <v>58630</v>
      </c>
      <c r="AS21" s="84">
        <f>'BAR BB| Open rates'!AS21*0.82</f>
        <v>39278</v>
      </c>
      <c r="AT21" s="84">
        <f>'BAR BB| Open rates'!AT21*0.82</f>
        <v>39278</v>
      </c>
      <c r="AU21" s="84">
        <f>'BAR BB| Open rates'!AU21*0.82</f>
        <v>37638</v>
      </c>
      <c r="AV21" s="84">
        <f>'BAR BB| Open rates'!AV21*0.82</f>
        <v>39278</v>
      </c>
      <c r="AW21" s="84">
        <f>'BAR BB| Open rates'!AW21*0.82</f>
        <v>37638</v>
      </c>
      <c r="AX21" s="84">
        <f>'BAR BB| Open rates'!AX21*0.82</f>
        <v>37638</v>
      </c>
      <c r="AY21" s="84">
        <f>'BAR BB| Open rates'!AY21*0.82</f>
        <v>37638</v>
      </c>
      <c r="AZ21" s="84">
        <f>'BAR BB| Open rates'!AZ21*0.82</f>
        <v>32717.999999999996</v>
      </c>
      <c r="BA21" s="84">
        <f>'BAR BB| Open rates'!BA21*0.82</f>
        <v>31077.999999999996</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75" customHeight="1" x14ac:dyDescent="0.2">
      <c r="A25" s="223" t="s">
        <v>157</v>
      </c>
    </row>
    <row r="26" spans="1:53" s="14" customFormat="1" ht="12.75" customHeight="1" x14ac:dyDescent="0.2">
      <c r="A26" s="223"/>
    </row>
    <row r="27" spans="1:53" s="11" customFormat="1" ht="12.75" customHeight="1" x14ac:dyDescent="0.2">
      <c r="A27" s="223"/>
    </row>
    <row r="28" spans="1:53" s="1" customFormat="1" x14ac:dyDescent="0.2"/>
    <row r="29" spans="1:53" s="76" customFormat="1" ht="12.75" customHeight="1" x14ac:dyDescent="0.2">
      <c r="A29" s="137" t="s">
        <v>58</v>
      </c>
    </row>
    <row r="30" spans="1:53" s="108" customFormat="1" ht="35.25" customHeight="1" x14ac:dyDescent="0.2">
      <c r="A30" s="150" t="s">
        <v>163</v>
      </c>
    </row>
    <row r="31" spans="1:53" s="108" customFormat="1" ht="35.25" customHeight="1" x14ac:dyDescent="0.2">
      <c r="A31" s="150" t="s">
        <v>188</v>
      </c>
    </row>
    <row r="32" spans="1:53"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ht="12.75" thickBot="1" x14ac:dyDescent="0.25">
      <c r="A37" s="85" t="s">
        <v>65</v>
      </c>
    </row>
    <row r="38" spans="1:1" s="13" customFormat="1" ht="108" customHeight="1" x14ac:dyDescent="0.2">
      <c r="A38" s="226" t="s">
        <v>274</v>
      </c>
    </row>
    <row r="39" spans="1:1" x14ac:dyDescent="0.2">
      <c r="A39" s="227"/>
    </row>
    <row r="40" spans="1:1" x14ac:dyDescent="0.2">
      <c r="A40" s="227"/>
    </row>
    <row r="41" spans="1:1" x14ac:dyDescent="0.2">
      <c r="A41" s="227"/>
    </row>
    <row r="42" spans="1:1" x14ac:dyDescent="0.2">
      <c r="A42" s="227"/>
    </row>
    <row r="43" spans="1:1" x14ac:dyDescent="0.2">
      <c r="A43" s="227"/>
    </row>
    <row r="44" spans="1:1" x14ac:dyDescent="0.2">
      <c r="A44" s="227"/>
    </row>
    <row r="45" spans="1:1" x14ac:dyDescent="0.2">
      <c r="A45" s="227"/>
    </row>
    <row r="46" spans="1:1" x14ac:dyDescent="0.2">
      <c r="A46" s="227"/>
    </row>
    <row r="47" spans="1:1" ht="35.25" customHeight="1" x14ac:dyDescent="0.2">
      <c r="A47" s="227"/>
    </row>
    <row r="48" spans="1:1" x14ac:dyDescent="0.2">
      <c r="A48" s="227"/>
    </row>
    <row r="49" spans="1:1" x14ac:dyDescent="0.2">
      <c r="A49" s="227"/>
    </row>
    <row r="50" spans="1:1" x14ac:dyDescent="0.2">
      <c r="A50" s="227"/>
    </row>
    <row r="51" spans="1:1" x14ac:dyDescent="0.2">
      <c r="A51" s="227"/>
    </row>
    <row r="52" spans="1:1" x14ac:dyDescent="0.2">
      <c r="A52" s="227"/>
    </row>
    <row r="53" spans="1:1" x14ac:dyDescent="0.2">
      <c r="A53" s="227"/>
    </row>
    <row r="54" spans="1:1" x14ac:dyDescent="0.2">
      <c r="A54" s="227"/>
    </row>
    <row r="55" spans="1:1" x14ac:dyDescent="0.2">
      <c r="A55" s="227"/>
    </row>
    <row r="56" spans="1:1" x14ac:dyDescent="0.2">
      <c r="A56" s="227"/>
    </row>
    <row r="57" spans="1:1" x14ac:dyDescent="0.2">
      <c r="A57" s="227"/>
    </row>
    <row r="58" spans="1:1" ht="12.75" thickBot="1" x14ac:dyDescent="0.25">
      <c r="A58" s="228"/>
    </row>
  </sheetData>
  <mergeCells count="2">
    <mergeCell ref="A25:A27"/>
    <mergeCell ref="A38:A58"/>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zoomScaleNormal="100" workbookViewId="0">
      <pane xSplit="1" topLeftCell="B1" activePane="topRight" state="frozen"/>
      <selection activeCell="BE26" sqref="BE26:BE27"/>
      <selection pane="topRight" activeCell="F18" sqref="F18"/>
    </sheetView>
  </sheetViews>
  <sheetFormatPr defaultColWidth="10.140625" defaultRowHeight="12" x14ac:dyDescent="0.2"/>
  <cols>
    <col min="1" max="1" width="42" style="1" customWidth="1"/>
    <col min="2" max="16384" width="10.140625" style="2"/>
  </cols>
  <sheetData>
    <row r="1" spans="1:53" s="5" customFormat="1" ht="25.5" customHeight="1" x14ac:dyDescent="0.2">
      <c r="A1" s="47" t="s">
        <v>50</v>
      </c>
    </row>
    <row r="2" spans="1:53" s="5" customFormat="1" ht="12.75" x14ac:dyDescent="0.2">
      <c r="A2" s="6" t="s">
        <v>186</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rates'!B6*0.82 + 25</f>
        <v>5683</v>
      </c>
      <c r="C6" s="84">
        <f>'BAR BB| Open rates'!C6*0.82 + 25</f>
        <v>6503</v>
      </c>
      <c r="D6" s="84">
        <f>'BAR BB| Open rates'!D6*0.82 + 25</f>
        <v>5683</v>
      </c>
      <c r="E6" s="84">
        <f>'BAR BB| Open rates'!E6*0.82 + 25</f>
        <v>5683</v>
      </c>
      <c r="F6" s="84">
        <f>'BAR BB| Open rates'!F6*0.82 + 25</f>
        <v>5683</v>
      </c>
      <c r="G6" s="84">
        <f>'BAR BB| Open rates'!G6*0.82 + 25</f>
        <v>5355</v>
      </c>
      <c r="H6" s="84">
        <f>'BAR BB| Open rates'!H6*0.82 + 25</f>
        <v>5355</v>
      </c>
      <c r="I6" s="84">
        <f>'BAR BB| Open rates'!I6*0.82 + 25</f>
        <v>5683</v>
      </c>
      <c r="J6" s="84">
        <f>'BAR BB| Open rates'!J6*0.82 + 25</f>
        <v>5355</v>
      </c>
      <c r="K6" s="84">
        <f>'BAR BB| Open rates'!K6*0.82 + 25</f>
        <v>5683</v>
      </c>
      <c r="L6" s="84">
        <f>'BAR BB| Open rates'!L6*0.82 + 25</f>
        <v>5355</v>
      </c>
      <c r="M6" s="84">
        <f>'BAR BB| Open rates'!M6*0.82 + 25</f>
        <v>5683</v>
      </c>
      <c r="N6" s="84">
        <f>'BAR BB| Open rates'!N6*0.82 + 25</f>
        <v>5355</v>
      </c>
      <c r="O6" s="84">
        <f>'BAR BB| Open rates'!O6*0.82 + 25</f>
        <v>5683</v>
      </c>
      <c r="P6" s="84">
        <f>'BAR BB| Open rates'!P6*0.82 + 25</f>
        <v>4617</v>
      </c>
      <c r="Q6" s="84">
        <f>'BAR BB| Open rates'!Q6*0.82 + 25</f>
        <v>4617</v>
      </c>
      <c r="R6" s="84">
        <f>'BAR BB| Open rates'!R6*0.82 + 25</f>
        <v>5683</v>
      </c>
      <c r="S6" s="84">
        <f>'BAR BB| Open rates'!S6*0.82 + 25</f>
        <v>8963</v>
      </c>
      <c r="T6" s="84">
        <f>'BAR BB| Open rates'!T6*0.82 + 25</f>
        <v>13063</v>
      </c>
      <c r="U6" s="84">
        <f>'BAR BB| Open rates'!U6*0.82 + 25</f>
        <v>22083</v>
      </c>
      <c r="V6" s="84">
        <f>'BAR BB| Open rates'!V6*0.82 + 25</f>
        <v>24543</v>
      </c>
      <c r="W6" s="84">
        <f>'BAR BB| Open rates'!W6*0.82 + 25</f>
        <v>29463</v>
      </c>
      <c r="X6" s="84">
        <f>'BAR BB| Open rates'!X6*0.82 + 25</f>
        <v>29463</v>
      </c>
      <c r="Y6" s="84">
        <f>'BAR BB| Open rates'!Y6*0.82 + 25</f>
        <v>29463</v>
      </c>
      <c r="Z6" s="84">
        <f>'BAR BB| Open rates'!Z6*0.82 + 25</f>
        <v>22083</v>
      </c>
      <c r="AA6" s="84">
        <f>'BAR BB| Open rates'!AA6*0.82 + 25</f>
        <v>13063</v>
      </c>
      <c r="AB6" s="84">
        <f>'BAR BB| Open rates'!AB6*0.82 + 25</f>
        <v>13063</v>
      </c>
      <c r="AC6" s="84">
        <f>'BAR BB| Open rates'!AC6*0.82 + 25</f>
        <v>13063</v>
      </c>
      <c r="AD6" s="84">
        <f>'BAR BB| Open rates'!AD6*0.82 + 25</f>
        <v>13063</v>
      </c>
      <c r="AE6" s="84">
        <f>'BAR BB| Open rates'!AE6*0.82 + 25</f>
        <v>14703</v>
      </c>
      <c r="AF6" s="84">
        <f>'BAR BB| Open rates'!AF6*0.82 + 25</f>
        <v>17163</v>
      </c>
      <c r="AG6" s="84">
        <f>'BAR BB| Open rates'!AG6*0.82 + 25</f>
        <v>14703</v>
      </c>
      <c r="AH6" s="84">
        <f>'BAR BB| Open rates'!AH6*0.82 + 25</f>
        <v>17163</v>
      </c>
      <c r="AI6" s="84">
        <f>'BAR BB| Open rates'!AI6*0.82 + 25</f>
        <v>17163</v>
      </c>
      <c r="AJ6" s="84">
        <f>'BAR BB| Open rates'!AJ6*0.82 + 25</f>
        <v>14703</v>
      </c>
      <c r="AK6" s="84">
        <f>'BAR BB| Open rates'!AK6*0.82 + 25</f>
        <v>14703</v>
      </c>
      <c r="AL6" s="84">
        <f>'BAR BB| Open rates'!AL6*0.82 + 25</f>
        <v>14703</v>
      </c>
      <c r="AM6" s="84">
        <f>'BAR BB| Open rates'!AM6*0.82 + 25</f>
        <v>17163</v>
      </c>
      <c r="AN6" s="84">
        <f>'BAR BB| Open rates'!AN6*0.82 + 25</f>
        <v>14703</v>
      </c>
      <c r="AO6" s="84">
        <f>'BAR BB| Open rates'!AO6*0.82 + 25</f>
        <v>24543</v>
      </c>
      <c r="AP6" s="84">
        <f>'BAR BB| Open rates'!AP6*0.82 + 25</f>
        <v>25855</v>
      </c>
      <c r="AQ6" s="84">
        <f>'BAR BB| Open rates'!AQ6*0.82 + 25</f>
        <v>25855</v>
      </c>
      <c r="AR6" s="84">
        <f>'BAR BB| Open rates'!AR6*0.82 + 25</f>
        <v>25855</v>
      </c>
      <c r="AS6" s="84">
        <f>'BAR BB| Open rates'!AS6*0.82 + 25</f>
        <v>14703</v>
      </c>
      <c r="AT6" s="84">
        <f>'BAR BB| Open rates'!AT6*0.82 + 25</f>
        <v>14703</v>
      </c>
      <c r="AU6" s="84">
        <f>'BAR BB| Open rates'!AU6*0.82 + 25</f>
        <v>13063</v>
      </c>
      <c r="AV6" s="84">
        <f>'BAR BB| Open rates'!AV6*0.82 + 25</f>
        <v>14703</v>
      </c>
      <c r="AW6" s="84">
        <f>'BAR BB| Open rates'!AW6*0.82 + 25</f>
        <v>13063</v>
      </c>
      <c r="AX6" s="84">
        <f>'BAR BB| Open rates'!AX6*0.82 + 25</f>
        <v>13063</v>
      </c>
      <c r="AY6" s="84">
        <f>'BAR BB| Open rates'!AY6*0.82 + 25</f>
        <v>13063</v>
      </c>
      <c r="AZ6" s="84">
        <f>'BAR BB| Open rates'!AZ6*0.82 + 25</f>
        <v>8142.9999999999991</v>
      </c>
      <c r="BA6" s="84">
        <f>'BAR BB| Open rates'!BA6*0.82 + 25</f>
        <v>6503</v>
      </c>
    </row>
    <row r="7" spans="1:53" s="14" customFormat="1" ht="12" customHeight="1" x14ac:dyDescent="0.2">
      <c r="A7" s="33">
        <v>2</v>
      </c>
      <c r="B7" s="84">
        <f>'BAR BB| Open rates'!B7*0.82 + 25</f>
        <v>6749</v>
      </c>
      <c r="C7" s="84">
        <f>'BAR BB| Open rates'!C7*0.82 + 25</f>
        <v>7569</v>
      </c>
      <c r="D7" s="84">
        <f>'BAR BB| Open rates'!D7*0.82 + 25</f>
        <v>6749</v>
      </c>
      <c r="E7" s="84">
        <f>'BAR BB| Open rates'!E7*0.82 + 25</f>
        <v>6749</v>
      </c>
      <c r="F7" s="84">
        <f>'BAR BB| Open rates'!F7*0.82 + 25</f>
        <v>6749</v>
      </c>
      <c r="G7" s="84">
        <f>'BAR BB| Open rates'!G7*0.82 + 25</f>
        <v>6421</v>
      </c>
      <c r="H7" s="84">
        <f>'BAR BB| Open rates'!H7*0.82 + 25</f>
        <v>6421</v>
      </c>
      <c r="I7" s="84">
        <f>'BAR BB| Open rates'!I7*0.82 + 25</f>
        <v>6749</v>
      </c>
      <c r="J7" s="84">
        <f>'BAR BB| Open rates'!J7*0.82 + 25</f>
        <v>6421</v>
      </c>
      <c r="K7" s="84">
        <f>'BAR BB| Open rates'!K7*0.82 + 25</f>
        <v>6749</v>
      </c>
      <c r="L7" s="84">
        <f>'BAR BB| Open rates'!L7*0.82 + 25</f>
        <v>6421</v>
      </c>
      <c r="M7" s="84">
        <f>'BAR BB| Open rates'!M7*0.82 + 25</f>
        <v>6749</v>
      </c>
      <c r="N7" s="84">
        <f>'BAR BB| Open rates'!N7*0.82 + 25</f>
        <v>6421</v>
      </c>
      <c r="O7" s="84">
        <f>'BAR BB| Open rates'!O7*0.82 + 25</f>
        <v>6749</v>
      </c>
      <c r="P7" s="84">
        <f>'BAR BB| Open rates'!P7*0.82 + 25</f>
        <v>5683</v>
      </c>
      <c r="Q7" s="84">
        <f>'BAR BB| Open rates'!Q7*0.82 + 25</f>
        <v>5683</v>
      </c>
      <c r="R7" s="84">
        <f>'BAR BB| Open rates'!R7*0.82 + 25</f>
        <v>6749</v>
      </c>
      <c r="S7" s="84">
        <f>'BAR BB| Open rates'!S7*0.82 + 25</f>
        <v>10029</v>
      </c>
      <c r="T7" s="84">
        <f>'BAR BB| Open rates'!T7*0.82 + 25</f>
        <v>14129</v>
      </c>
      <c r="U7" s="84">
        <f>'BAR BB| Open rates'!U7*0.82 + 25</f>
        <v>23313</v>
      </c>
      <c r="V7" s="84">
        <f>'BAR BB| Open rates'!V7*0.82 + 25</f>
        <v>25773</v>
      </c>
      <c r="W7" s="84">
        <f>'BAR BB| Open rates'!W7*0.82 + 25</f>
        <v>30692.999999999996</v>
      </c>
      <c r="X7" s="84">
        <f>'BAR BB| Open rates'!X7*0.82 + 25</f>
        <v>30692.999999999996</v>
      </c>
      <c r="Y7" s="84">
        <f>'BAR BB| Open rates'!Y7*0.82 + 25</f>
        <v>30692.999999999996</v>
      </c>
      <c r="Z7" s="84">
        <f>'BAR BB| Open rates'!Z7*0.82 + 25</f>
        <v>23313</v>
      </c>
      <c r="AA7" s="84">
        <f>'BAR BB| Open rates'!AA7*0.82 + 25</f>
        <v>14293</v>
      </c>
      <c r="AB7" s="84">
        <f>'BAR BB| Open rates'!AB7*0.82 + 25</f>
        <v>14293</v>
      </c>
      <c r="AC7" s="84">
        <f>'BAR BB| Open rates'!AC7*0.82 + 25</f>
        <v>14293</v>
      </c>
      <c r="AD7" s="84">
        <f>'BAR BB| Open rates'!AD7*0.82 + 25</f>
        <v>14293</v>
      </c>
      <c r="AE7" s="84">
        <f>'BAR BB| Open rates'!AE7*0.82 + 25</f>
        <v>15932.999999999998</v>
      </c>
      <c r="AF7" s="84">
        <f>'BAR BB| Open rates'!AF7*0.82 + 25</f>
        <v>18393</v>
      </c>
      <c r="AG7" s="84">
        <f>'BAR BB| Open rates'!AG7*0.82 + 25</f>
        <v>15932.999999999998</v>
      </c>
      <c r="AH7" s="84">
        <f>'BAR BB| Open rates'!AH7*0.82 + 25</f>
        <v>18393</v>
      </c>
      <c r="AI7" s="84">
        <f>'BAR BB| Open rates'!AI7*0.82 + 25</f>
        <v>18393</v>
      </c>
      <c r="AJ7" s="84">
        <f>'BAR BB| Open rates'!AJ7*0.82 + 25</f>
        <v>15932.999999999998</v>
      </c>
      <c r="AK7" s="84">
        <f>'BAR BB| Open rates'!AK7*0.82 + 25</f>
        <v>15932.999999999998</v>
      </c>
      <c r="AL7" s="84">
        <f>'BAR BB| Open rates'!AL7*0.82 + 25</f>
        <v>15932.999999999998</v>
      </c>
      <c r="AM7" s="84">
        <f>'BAR BB| Open rates'!AM7*0.82 + 25</f>
        <v>18393</v>
      </c>
      <c r="AN7" s="84">
        <f>'BAR BB| Open rates'!AN7*0.82 + 25</f>
        <v>15932.999999999998</v>
      </c>
      <c r="AO7" s="84">
        <f>'BAR BB| Open rates'!AO7*0.82 + 25</f>
        <v>25773</v>
      </c>
      <c r="AP7" s="84">
        <f>'BAR BB| Open rates'!AP7*0.82 + 25</f>
        <v>27085</v>
      </c>
      <c r="AQ7" s="84">
        <f>'BAR BB| Open rates'!AQ7*0.82 + 25</f>
        <v>27085</v>
      </c>
      <c r="AR7" s="84">
        <f>'BAR BB| Open rates'!AR7*0.82 + 25</f>
        <v>27085</v>
      </c>
      <c r="AS7" s="84">
        <f>'BAR BB| Open rates'!AS7*0.82 + 25</f>
        <v>15932.999999999998</v>
      </c>
      <c r="AT7" s="84">
        <f>'BAR BB| Open rates'!AT7*0.82 + 25</f>
        <v>15932.999999999998</v>
      </c>
      <c r="AU7" s="84">
        <f>'BAR BB| Open rates'!AU7*0.82 + 25</f>
        <v>14293</v>
      </c>
      <c r="AV7" s="84">
        <f>'BAR BB| Open rates'!AV7*0.82 + 25</f>
        <v>15932.999999999998</v>
      </c>
      <c r="AW7" s="84">
        <f>'BAR BB| Open rates'!AW7*0.82 + 25</f>
        <v>14293</v>
      </c>
      <c r="AX7" s="84">
        <f>'BAR BB| Open rates'!AX7*0.82 + 25</f>
        <v>14293</v>
      </c>
      <c r="AY7" s="84">
        <f>'BAR BB| Open rates'!AY7*0.82 + 25</f>
        <v>14293</v>
      </c>
      <c r="AZ7" s="84">
        <f>'BAR BB| Open rates'!AZ7*0.82 + 25</f>
        <v>9373</v>
      </c>
      <c r="BA7" s="84">
        <f>'BAR BB| Open rates'!BA7*0.82 + 25</f>
        <v>7732.9999999999991</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rates'!B9*0.82 + 25</f>
        <v>7323</v>
      </c>
      <c r="C9" s="84">
        <f>'BAR BB| Open rates'!C9*0.82 + 25</f>
        <v>8142.9999999999991</v>
      </c>
      <c r="D9" s="84">
        <f>'BAR BB| Open rates'!D9*0.82 + 25</f>
        <v>7323</v>
      </c>
      <c r="E9" s="84">
        <f>'BAR BB| Open rates'!E9*0.82 + 25</f>
        <v>7323</v>
      </c>
      <c r="F9" s="84">
        <f>'BAR BB| Open rates'!F9*0.82 + 25</f>
        <v>7323</v>
      </c>
      <c r="G9" s="84">
        <f>'BAR BB| Open rates'!G9*0.82 + 25</f>
        <v>6995</v>
      </c>
      <c r="H9" s="84">
        <f>'BAR BB| Open rates'!H9*0.82 + 25</f>
        <v>6995</v>
      </c>
      <c r="I9" s="84">
        <f>'BAR BB| Open rates'!I9*0.82 + 25</f>
        <v>7323</v>
      </c>
      <c r="J9" s="84">
        <f>'BAR BB| Open rates'!J9*0.82 + 25</f>
        <v>6995</v>
      </c>
      <c r="K9" s="84">
        <f>'BAR BB| Open rates'!K9*0.82 + 25</f>
        <v>7323</v>
      </c>
      <c r="L9" s="84">
        <f>'BAR BB| Open rates'!L9*0.82 + 25</f>
        <v>6995</v>
      </c>
      <c r="M9" s="84">
        <f>'BAR BB| Open rates'!M9*0.82 + 25</f>
        <v>7323</v>
      </c>
      <c r="N9" s="84">
        <f>'BAR BB| Open rates'!N9*0.82 + 25</f>
        <v>6995</v>
      </c>
      <c r="O9" s="84">
        <f>'BAR BB| Open rates'!O9*0.82 + 25</f>
        <v>7323</v>
      </c>
      <c r="P9" s="84">
        <f>'BAR BB| Open rates'!P9*0.82 + 25</f>
        <v>6257</v>
      </c>
      <c r="Q9" s="84">
        <f>'BAR BB| Open rates'!Q9*0.82 + 25</f>
        <v>6257</v>
      </c>
      <c r="R9" s="84">
        <f>'BAR BB| Open rates'!R9*0.82 + 25</f>
        <v>7323</v>
      </c>
      <c r="S9" s="84">
        <f>'BAR BB| Open rates'!S9*0.82 + 25</f>
        <v>10603</v>
      </c>
      <c r="T9" s="84">
        <f>'BAR BB| Open rates'!T9*0.82 + 25</f>
        <v>14703</v>
      </c>
      <c r="U9" s="84">
        <f>'BAR BB| Open rates'!U9*0.82 + 25</f>
        <v>23723</v>
      </c>
      <c r="V9" s="84">
        <f>'BAR BB| Open rates'!V9*0.82 + 25</f>
        <v>26183</v>
      </c>
      <c r="W9" s="84">
        <f>'BAR BB| Open rates'!W9*0.82 + 25</f>
        <v>31102.999999999996</v>
      </c>
      <c r="X9" s="84">
        <f>'BAR BB| Open rates'!X9*0.82 + 25</f>
        <v>31102.999999999996</v>
      </c>
      <c r="Y9" s="84">
        <f>'BAR BB| Open rates'!Y9*0.82 + 25</f>
        <v>31102.999999999996</v>
      </c>
      <c r="Z9" s="84">
        <f>'BAR BB| Open rates'!Z9*0.82 + 25</f>
        <v>23723</v>
      </c>
      <c r="AA9" s="84">
        <f>'BAR BB| Open rates'!AA9*0.82 + 25</f>
        <v>14703</v>
      </c>
      <c r="AB9" s="84">
        <f>'BAR BB| Open rates'!AB9*0.82 + 25</f>
        <v>14703</v>
      </c>
      <c r="AC9" s="84">
        <f>'BAR BB| Open rates'!AC9*0.82 + 25</f>
        <v>14703</v>
      </c>
      <c r="AD9" s="84">
        <f>'BAR BB| Open rates'!AD9*0.82 + 25</f>
        <v>14703</v>
      </c>
      <c r="AE9" s="84">
        <f>'BAR BB| Open rates'!AE9*0.82 + 25</f>
        <v>16342.999999999998</v>
      </c>
      <c r="AF9" s="84">
        <f>'BAR BB| Open rates'!AF9*0.82 + 25</f>
        <v>18803</v>
      </c>
      <c r="AG9" s="84">
        <f>'BAR BB| Open rates'!AG9*0.82 + 25</f>
        <v>16342.999999999998</v>
      </c>
      <c r="AH9" s="84">
        <f>'BAR BB| Open rates'!AH9*0.82 + 25</f>
        <v>18803</v>
      </c>
      <c r="AI9" s="84">
        <f>'BAR BB| Open rates'!AI9*0.82 + 25</f>
        <v>18803</v>
      </c>
      <c r="AJ9" s="84">
        <f>'BAR BB| Open rates'!AJ9*0.82 + 25</f>
        <v>16342.999999999998</v>
      </c>
      <c r="AK9" s="84">
        <f>'BAR BB| Open rates'!AK9*0.82 + 25</f>
        <v>16342.999999999998</v>
      </c>
      <c r="AL9" s="84">
        <f>'BAR BB| Open rates'!AL9*0.82 + 25</f>
        <v>16342.999999999998</v>
      </c>
      <c r="AM9" s="84">
        <f>'BAR BB| Open rates'!AM9*0.82 + 25</f>
        <v>18803</v>
      </c>
      <c r="AN9" s="84">
        <f>'BAR BB| Open rates'!AN9*0.82 + 25</f>
        <v>16342.999999999998</v>
      </c>
      <c r="AO9" s="84">
        <f>'BAR BB| Open rates'!AO9*0.82 + 25</f>
        <v>26183</v>
      </c>
      <c r="AP9" s="84">
        <f>'BAR BB| Open rates'!AP9*0.82 + 25</f>
        <v>27495</v>
      </c>
      <c r="AQ9" s="84">
        <f>'BAR BB| Open rates'!AQ9*0.82 + 25</f>
        <v>27495</v>
      </c>
      <c r="AR9" s="84">
        <f>'BAR BB| Open rates'!AR9*0.82 + 25</f>
        <v>27495</v>
      </c>
      <c r="AS9" s="84">
        <f>'BAR BB| Open rates'!AS9*0.82 + 25</f>
        <v>16342.999999999998</v>
      </c>
      <c r="AT9" s="84">
        <f>'BAR BB| Open rates'!AT9*0.82 + 25</f>
        <v>16342.999999999998</v>
      </c>
      <c r="AU9" s="84">
        <f>'BAR BB| Open rates'!AU9*0.82 + 25</f>
        <v>14703</v>
      </c>
      <c r="AV9" s="84">
        <f>'BAR BB| Open rates'!AV9*0.82 + 25</f>
        <v>16342.999999999998</v>
      </c>
      <c r="AW9" s="84">
        <f>'BAR BB| Open rates'!AW9*0.82 + 25</f>
        <v>14703</v>
      </c>
      <c r="AX9" s="84">
        <f>'BAR BB| Open rates'!AX9*0.82 + 25</f>
        <v>14703</v>
      </c>
      <c r="AY9" s="84">
        <f>'BAR BB| Open rates'!AY9*0.82 + 25</f>
        <v>14703</v>
      </c>
      <c r="AZ9" s="84">
        <f>'BAR BB| Open rates'!AZ9*0.82 + 25</f>
        <v>9783</v>
      </c>
      <c r="BA9" s="84">
        <f>'BAR BB| Open rates'!BA9*0.82 + 25</f>
        <v>8142.9999999999991</v>
      </c>
    </row>
    <row r="10" spans="1:53" s="14" customFormat="1" ht="12" customHeight="1" x14ac:dyDescent="0.2">
      <c r="A10" s="33">
        <v>2</v>
      </c>
      <c r="B10" s="84">
        <f>'BAR BB| Open rates'!B10*0.82 + 25</f>
        <v>8389</v>
      </c>
      <c r="C10" s="84">
        <f>'BAR BB| Open rates'!C10*0.82 + 25</f>
        <v>9209</v>
      </c>
      <c r="D10" s="84">
        <f>'BAR BB| Open rates'!D10*0.82 + 25</f>
        <v>8389</v>
      </c>
      <c r="E10" s="84">
        <f>'BAR BB| Open rates'!E10*0.82 + 25</f>
        <v>8389</v>
      </c>
      <c r="F10" s="84">
        <f>'BAR BB| Open rates'!F10*0.82 + 25</f>
        <v>8389</v>
      </c>
      <c r="G10" s="84">
        <f>'BAR BB| Open rates'!G10*0.82 + 25</f>
        <v>8060.9999999999991</v>
      </c>
      <c r="H10" s="84">
        <f>'BAR BB| Open rates'!H10*0.82 + 25</f>
        <v>8060.9999999999991</v>
      </c>
      <c r="I10" s="84">
        <f>'BAR BB| Open rates'!I10*0.82 + 25</f>
        <v>8389</v>
      </c>
      <c r="J10" s="84">
        <f>'BAR BB| Open rates'!J10*0.82 + 25</f>
        <v>8060.9999999999991</v>
      </c>
      <c r="K10" s="84">
        <f>'BAR BB| Open rates'!K10*0.82 + 25</f>
        <v>8389</v>
      </c>
      <c r="L10" s="84">
        <f>'BAR BB| Open rates'!L10*0.82 + 25</f>
        <v>8060.9999999999991</v>
      </c>
      <c r="M10" s="84">
        <f>'BAR BB| Open rates'!M10*0.82 + 25</f>
        <v>8389</v>
      </c>
      <c r="N10" s="84">
        <f>'BAR BB| Open rates'!N10*0.82 + 25</f>
        <v>8060.9999999999991</v>
      </c>
      <c r="O10" s="84">
        <f>'BAR BB| Open rates'!O10*0.82 + 25</f>
        <v>8389</v>
      </c>
      <c r="P10" s="84">
        <f>'BAR BB| Open rates'!P10*0.82 + 25</f>
        <v>7323</v>
      </c>
      <c r="Q10" s="84">
        <f>'BAR BB| Open rates'!Q10*0.82 + 25</f>
        <v>7323</v>
      </c>
      <c r="R10" s="84">
        <f>'BAR BB| Open rates'!R10*0.82 + 25</f>
        <v>8389</v>
      </c>
      <c r="S10" s="84">
        <f>'BAR BB| Open rates'!S10*0.82 + 25</f>
        <v>11669</v>
      </c>
      <c r="T10" s="84">
        <f>'BAR BB| Open rates'!T10*0.82 + 25</f>
        <v>15768.999999999998</v>
      </c>
      <c r="U10" s="84">
        <f>'BAR BB| Open rates'!U10*0.82 + 25</f>
        <v>24953</v>
      </c>
      <c r="V10" s="84">
        <f>'BAR BB| Open rates'!V10*0.82 + 25</f>
        <v>27413</v>
      </c>
      <c r="W10" s="84">
        <f>'BAR BB| Open rates'!W10*0.82 + 25</f>
        <v>32332.999999999996</v>
      </c>
      <c r="X10" s="84">
        <f>'BAR BB| Open rates'!X10*0.82 + 25</f>
        <v>32332.999999999996</v>
      </c>
      <c r="Y10" s="84">
        <f>'BAR BB| Open rates'!Y10*0.82 + 25</f>
        <v>32332.999999999996</v>
      </c>
      <c r="Z10" s="84">
        <f>'BAR BB| Open rates'!Z10*0.82 + 25</f>
        <v>24953</v>
      </c>
      <c r="AA10" s="84">
        <f>'BAR BB| Open rates'!AA10*0.82 + 25</f>
        <v>15932.999999999998</v>
      </c>
      <c r="AB10" s="84">
        <f>'BAR BB| Open rates'!AB10*0.82 + 25</f>
        <v>15932.999999999998</v>
      </c>
      <c r="AC10" s="84">
        <f>'BAR BB| Open rates'!AC10*0.82 + 25</f>
        <v>15932.999999999998</v>
      </c>
      <c r="AD10" s="84">
        <f>'BAR BB| Open rates'!AD10*0.82 + 25</f>
        <v>15932.999999999998</v>
      </c>
      <c r="AE10" s="84">
        <f>'BAR BB| Open rates'!AE10*0.82 + 25</f>
        <v>17573</v>
      </c>
      <c r="AF10" s="84">
        <f>'BAR BB| Open rates'!AF10*0.82 + 25</f>
        <v>20033</v>
      </c>
      <c r="AG10" s="84">
        <f>'BAR BB| Open rates'!AG10*0.82 + 25</f>
        <v>17573</v>
      </c>
      <c r="AH10" s="84">
        <f>'BAR BB| Open rates'!AH10*0.82 + 25</f>
        <v>20033</v>
      </c>
      <c r="AI10" s="84">
        <f>'BAR BB| Open rates'!AI10*0.82 + 25</f>
        <v>20033</v>
      </c>
      <c r="AJ10" s="84">
        <f>'BAR BB| Open rates'!AJ10*0.82 + 25</f>
        <v>17573</v>
      </c>
      <c r="AK10" s="84">
        <f>'BAR BB| Open rates'!AK10*0.82 + 25</f>
        <v>17573</v>
      </c>
      <c r="AL10" s="84">
        <f>'BAR BB| Open rates'!AL10*0.82 + 25</f>
        <v>17573</v>
      </c>
      <c r="AM10" s="84">
        <f>'BAR BB| Open rates'!AM10*0.82 + 25</f>
        <v>20033</v>
      </c>
      <c r="AN10" s="84">
        <f>'BAR BB| Open rates'!AN10*0.82 + 25</f>
        <v>17573</v>
      </c>
      <c r="AO10" s="84">
        <f>'BAR BB| Open rates'!AO10*0.82 + 25</f>
        <v>27413</v>
      </c>
      <c r="AP10" s="84">
        <f>'BAR BB| Open rates'!AP10*0.82 + 25</f>
        <v>28725</v>
      </c>
      <c r="AQ10" s="84">
        <f>'BAR BB| Open rates'!AQ10*0.82 + 25</f>
        <v>28725</v>
      </c>
      <c r="AR10" s="84">
        <f>'BAR BB| Open rates'!AR10*0.82 + 25</f>
        <v>28725</v>
      </c>
      <c r="AS10" s="84">
        <f>'BAR BB| Open rates'!AS10*0.82 + 25</f>
        <v>17573</v>
      </c>
      <c r="AT10" s="84">
        <f>'BAR BB| Open rates'!AT10*0.82 + 25</f>
        <v>17573</v>
      </c>
      <c r="AU10" s="84">
        <f>'BAR BB| Open rates'!AU10*0.82 + 25</f>
        <v>15932.999999999998</v>
      </c>
      <c r="AV10" s="84">
        <f>'BAR BB| Open rates'!AV10*0.82 + 25</f>
        <v>17573</v>
      </c>
      <c r="AW10" s="84">
        <f>'BAR BB| Open rates'!AW10*0.82 + 25</f>
        <v>15932.999999999998</v>
      </c>
      <c r="AX10" s="84">
        <f>'BAR BB| Open rates'!AX10*0.82 + 25</f>
        <v>15932.999999999998</v>
      </c>
      <c r="AY10" s="84">
        <f>'BAR BB| Open rates'!AY10*0.82 + 25</f>
        <v>15932.999999999998</v>
      </c>
      <c r="AZ10" s="84">
        <f>'BAR BB| Open rates'!AZ10*0.82 + 25</f>
        <v>11013</v>
      </c>
      <c r="BA10" s="84">
        <f>'BAR BB| Open rates'!BA10*0.82 + 25</f>
        <v>9373</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rates'!B12*0.82 + 25</f>
        <v>8142.9999999999991</v>
      </c>
      <c r="C12" s="84">
        <f>'BAR BB| Open rates'!C12*0.82 + 25</f>
        <v>8963</v>
      </c>
      <c r="D12" s="84">
        <f>'BAR BB| Open rates'!D12*0.82 + 25</f>
        <v>8142.9999999999991</v>
      </c>
      <c r="E12" s="84">
        <f>'BAR BB| Open rates'!E12*0.82 + 25</f>
        <v>8142.9999999999991</v>
      </c>
      <c r="F12" s="84">
        <f>'BAR BB| Open rates'!F12*0.82 + 25</f>
        <v>8142.9999999999991</v>
      </c>
      <c r="G12" s="84">
        <f>'BAR BB| Open rates'!G12*0.82 + 25</f>
        <v>7814.9999999999991</v>
      </c>
      <c r="H12" s="84">
        <f>'BAR BB| Open rates'!H12*0.82 + 25</f>
        <v>7814.9999999999991</v>
      </c>
      <c r="I12" s="84">
        <f>'BAR BB| Open rates'!I12*0.82 + 25</f>
        <v>8142.9999999999991</v>
      </c>
      <c r="J12" s="84">
        <f>'BAR BB| Open rates'!J12*0.82 + 25</f>
        <v>7814.9999999999991</v>
      </c>
      <c r="K12" s="84">
        <f>'BAR BB| Open rates'!K12*0.82 + 25</f>
        <v>8142.9999999999991</v>
      </c>
      <c r="L12" s="84">
        <f>'BAR BB| Open rates'!L12*0.82 + 25</f>
        <v>7814.9999999999991</v>
      </c>
      <c r="M12" s="84">
        <f>'BAR BB| Open rates'!M12*0.82 + 25</f>
        <v>8142.9999999999991</v>
      </c>
      <c r="N12" s="84">
        <f>'BAR BB| Open rates'!N12*0.82 + 25</f>
        <v>7814.9999999999991</v>
      </c>
      <c r="O12" s="84">
        <f>'BAR BB| Open rates'!O12*0.82 + 25</f>
        <v>8142.9999999999991</v>
      </c>
      <c r="P12" s="84">
        <f>'BAR BB| Open rates'!P12*0.82 + 25</f>
        <v>7077</v>
      </c>
      <c r="Q12" s="84">
        <f>'BAR BB| Open rates'!Q12*0.82 + 25</f>
        <v>7077</v>
      </c>
      <c r="R12" s="84">
        <f>'BAR BB| Open rates'!R12*0.82 + 25</f>
        <v>8142.9999999999991</v>
      </c>
      <c r="S12" s="84">
        <f>'BAR BB| Open rates'!S12*0.82 + 25</f>
        <v>11423</v>
      </c>
      <c r="T12" s="84">
        <f>'BAR BB| Open rates'!T12*0.82 + 25</f>
        <v>15522.999999999998</v>
      </c>
      <c r="U12" s="84">
        <f>'BAR BB| Open rates'!U12*0.82 + 25</f>
        <v>25363</v>
      </c>
      <c r="V12" s="84">
        <f>'BAR BB| Open rates'!V12*0.82 + 25</f>
        <v>27823</v>
      </c>
      <c r="W12" s="84">
        <f>'BAR BB| Open rates'!W12*0.82 + 25</f>
        <v>32742.999999999996</v>
      </c>
      <c r="X12" s="84">
        <f>'BAR BB| Open rates'!X12*0.82 + 25</f>
        <v>32742.999999999996</v>
      </c>
      <c r="Y12" s="84">
        <f>'BAR BB| Open rates'!Y12*0.82 + 25</f>
        <v>32742.999999999996</v>
      </c>
      <c r="Z12" s="84">
        <f>'BAR BB| Open rates'!Z12*0.82 + 25</f>
        <v>25363</v>
      </c>
      <c r="AA12" s="84">
        <f>'BAR BB| Open rates'!AA12*0.82 + 25</f>
        <v>16342.999999999998</v>
      </c>
      <c r="AB12" s="84">
        <f>'BAR BB| Open rates'!AB12*0.82 + 25</f>
        <v>15522.999999999998</v>
      </c>
      <c r="AC12" s="84">
        <f>'BAR BB| Open rates'!AC12*0.82 + 25</f>
        <v>15522.999999999998</v>
      </c>
      <c r="AD12" s="84">
        <f>'BAR BB| Open rates'!AD12*0.82 + 25</f>
        <v>15522.999999999998</v>
      </c>
      <c r="AE12" s="84">
        <f>'BAR BB| Open rates'!AE12*0.82 + 25</f>
        <v>17163</v>
      </c>
      <c r="AF12" s="84">
        <f>'BAR BB| Open rates'!AF12*0.82 + 25</f>
        <v>19623</v>
      </c>
      <c r="AG12" s="84">
        <f>'BAR BB| Open rates'!AG12*0.82 + 25</f>
        <v>17163</v>
      </c>
      <c r="AH12" s="84">
        <f>'BAR BB| Open rates'!AH12*0.82 + 25</f>
        <v>19623</v>
      </c>
      <c r="AI12" s="84">
        <f>'BAR BB| Open rates'!AI12*0.82 + 25</f>
        <v>19623</v>
      </c>
      <c r="AJ12" s="84">
        <f>'BAR BB| Open rates'!AJ12*0.82 + 25</f>
        <v>17163</v>
      </c>
      <c r="AK12" s="84">
        <f>'BAR BB| Open rates'!AK12*0.82 + 25</f>
        <v>17163</v>
      </c>
      <c r="AL12" s="84">
        <f>'BAR BB| Open rates'!AL12*0.82 + 25</f>
        <v>17163</v>
      </c>
      <c r="AM12" s="84">
        <f>'BAR BB| Open rates'!AM12*0.82 + 25</f>
        <v>19623</v>
      </c>
      <c r="AN12" s="84">
        <f>'BAR BB| Open rates'!AN12*0.82 + 25</f>
        <v>17163</v>
      </c>
      <c r="AO12" s="84">
        <f>'BAR BB| Open rates'!AO12*0.82 + 25</f>
        <v>27003</v>
      </c>
      <c r="AP12" s="84">
        <f>'BAR BB| Open rates'!AP12*0.82 + 25</f>
        <v>28315</v>
      </c>
      <c r="AQ12" s="84">
        <f>'BAR BB| Open rates'!AQ12*0.82 + 25</f>
        <v>28315</v>
      </c>
      <c r="AR12" s="84">
        <f>'BAR BB| Open rates'!AR12*0.82 + 25</f>
        <v>28315</v>
      </c>
      <c r="AS12" s="84">
        <f>'BAR BB| Open rates'!AS12*0.82 + 25</f>
        <v>17163</v>
      </c>
      <c r="AT12" s="84">
        <f>'BAR BB| Open rates'!AT12*0.82 + 25</f>
        <v>17163</v>
      </c>
      <c r="AU12" s="84">
        <f>'BAR BB| Open rates'!AU12*0.82 + 25</f>
        <v>15522.999999999998</v>
      </c>
      <c r="AV12" s="84">
        <f>'BAR BB| Open rates'!AV12*0.82 + 25</f>
        <v>17163</v>
      </c>
      <c r="AW12" s="84">
        <f>'BAR BB| Open rates'!AW12*0.82 + 25</f>
        <v>15522.999999999998</v>
      </c>
      <c r="AX12" s="84">
        <f>'BAR BB| Open rates'!AX12*0.82 + 25</f>
        <v>15522.999999999998</v>
      </c>
      <c r="AY12" s="84">
        <f>'BAR BB| Open rates'!AY12*0.82 + 25</f>
        <v>15522.999999999998</v>
      </c>
      <c r="AZ12" s="84">
        <f>'BAR BB| Open rates'!AZ12*0.82 + 25</f>
        <v>10603</v>
      </c>
      <c r="BA12" s="84">
        <f>'BAR BB| Open rates'!BA12*0.82 + 25</f>
        <v>8963</v>
      </c>
    </row>
    <row r="13" spans="1:53" s="14" customFormat="1" ht="12" customHeight="1" x14ac:dyDescent="0.2">
      <c r="A13" s="33">
        <v>2</v>
      </c>
      <c r="B13" s="84">
        <f>'BAR BB| Open rates'!B13*0.82 + 25</f>
        <v>9209</v>
      </c>
      <c r="C13" s="84">
        <f>'BAR BB| Open rates'!C13*0.82 + 25</f>
        <v>10029</v>
      </c>
      <c r="D13" s="84">
        <f>'BAR BB| Open rates'!D13*0.82 + 25</f>
        <v>9209</v>
      </c>
      <c r="E13" s="84">
        <f>'BAR BB| Open rates'!E13*0.82 + 25</f>
        <v>9209</v>
      </c>
      <c r="F13" s="84">
        <f>'BAR BB| Open rates'!F13*0.82 + 25</f>
        <v>9209</v>
      </c>
      <c r="G13" s="84">
        <f>'BAR BB| Open rates'!G13*0.82 + 25</f>
        <v>8881</v>
      </c>
      <c r="H13" s="84">
        <f>'BAR BB| Open rates'!H13*0.82 + 25</f>
        <v>8881</v>
      </c>
      <c r="I13" s="84">
        <f>'BAR BB| Open rates'!I13*0.82 + 25</f>
        <v>9209</v>
      </c>
      <c r="J13" s="84">
        <f>'BAR BB| Open rates'!J13*0.82 + 25</f>
        <v>8881</v>
      </c>
      <c r="K13" s="84">
        <f>'BAR BB| Open rates'!K13*0.82 + 25</f>
        <v>9209</v>
      </c>
      <c r="L13" s="84">
        <f>'BAR BB| Open rates'!L13*0.82 + 25</f>
        <v>8881</v>
      </c>
      <c r="M13" s="84">
        <f>'BAR BB| Open rates'!M13*0.82 + 25</f>
        <v>9209</v>
      </c>
      <c r="N13" s="84">
        <f>'BAR BB| Open rates'!N13*0.82 + 25</f>
        <v>8881</v>
      </c>
      <c r="O13" s="84">
        <f>'BAR BB| Open rates'!O13*0.82 + 25</f>
        <v>9209</v>
      </c>
      <c r="P13" s="84">
        <f>'BAR BB| Open rates'!P13*0.82 + 25</f>
        <v>8142.9999999999991</v>
      </c>
      <c r="Q13" s="84">
        <f>'BAR BB| Open rates'!Q13*0.82 + 25</f>
        <v>8142.9999999999991</v>
      </c>
      <c r="R13" s="84">
        <f>'BAR BB| Open rates'!R13*0.82 + 25</f>
        <v>9209</v>
      </c>
      <c r="S13" s="84">
        <f>'BAR BB| Open rates'!S13*0.82 + 25</f>
        <v>12489</v>
      </c>
      <c r="T13" s="84">
        <f>'BAR BB| Open rates'!T13*0.82 + 25</f>
        <v>16589</v>
      </c>
      <c r="U13" s="84">
        <f>'BAR BB| Open rates'!U13*0.82 + 25</f>
        <v>26593</v>
      </c>
      <c r="V13" s="84">
        <f>'BAR BB| Open rates'!V13*0.82 + 25</f>
        <v>29053</v>
      </c>
      <c r="W13" s="84">
        <f>'BAR BB| Open rates'!W13*0.82 + 25</f>
        <v>33973</v>
      </c>
      <c r="X13" s="84">
        <f>'BAR BB| Open rates'!X13*0.82 + 25</f>
        <v>33973</v>
      </c>
      <c r="Y13" s="84">
        <f>'BAR BB| Open rates'!Y13*0.82 + 25</f>
        <v>33973</v>
      </c>
      <c r="Z13" s="84">
        <f>'BAR BB| Open rates'!Z13*0.82 + 25</f>
        <v>26593</v>
      </c>
      <c r="AA13" s="84">
        <f>'BAR BB| Open rates'!AA13*0.82 + 25</f>
        <v>17573</v>
      </c>
      <c r="AB13" s="84">
        <f>'BAR BB| Open rates'!AB13*0.82 + 25</f>
        <v>16753</v>
      </c>
      <c r="AC13" s="84">
        <f>'BAR BB| Open rates'!AC13*0.82 + 25</f>
        <v>16753</v>
      </c>
      <c r="AD13" s="84">
        <f>'BAR BB| Open rates'!AD13*0.82 + 25</f>
        <v>16753</v>
      </c>
      <c r="AE13" s="84">
        <f>'BAR BB| Open rates'!AE13*0.82 + 25</f>
        <v>18393</v>
      </c>
      <c r="AF13" s="84">
        <f>'BAR BB| Open rates'!AF13*0.82 + 25</f>
        <v>20853</v>
      </c>
      <c r="AG13" s="84">
        <f>'BAR BB| Open rates'!AG13*0.82 + 25</f>
        <v>18393</v>
      </c>
      <c r="AH13" s="84">
        <f>'BAR BB| Open rates'!AH13*0.82 + 25</f>
        <v>20853</v>
      </c>
      <c r="AI13" s="84">
        <f>'BAR BB| Open rates'!AI13*0.82 + 25</f>
        <v>20853</v>
      </c>
      <c r="AJ13" s="84">
        <f>'BAR BB| Open rates'!AJ13*0.82 + 25</f>
        <v>18393</v>
      </c>
      <c r="AK13" s="84">
        <f>'BAR BB| Open rates'!AK13*0.82 + 25</f>
        <v>18393</v>
      </c>
      <c r="AL13" s="84">
        <f>'BAR BB| Open rates'!AL13*0.82 + 25</f>
        <v>18393</v>
      </c>
      <c r="AM13" s="84">
        <f>'BAR BB| Open rates'!AM13*0.82 + 25</f>
        <v>20853</v>
      </c>
      <c r="AN13" s="84">
        <f>'BAR BB| Open rates'!AN13*0.82 + 25</f>
        <v>18393</v>
      </c>
      <c r="AO13" s="84">
        <f>'BAR BB| Open rates'!AO13*0.82 + 25</f>
        <v>28233</v>
      </c>
      <c r="AP13" s="84">
        <f>'BAR BB| Open rates'!AP13*0.82 + 25</f>
        <v>29545</v>
      </c>
      <c r="AQ13" s="84">
        <f>'BAR BB| Open rates'!AQ13*0.82 + 25</f>
        <v>29545</v>
      </c>
      <c r="AR13" s="84">
        <f>'BAR BB| Open rates'!AR13*0.82 + 25</f>
        <v>29545</v>
      </c>
      <c r="AS13" s="84">
        <f>'BAR BB| Open rates'!AS13*0.82 + 25</f>
        <v>18393</v>
      </c>
      <c r="AT13" s="84">
        <f>'BAR BB| Open rates'!AT13*0.82 + 25</f>
        <v>18393</v>
      </c>
      <c r="AU13" s="84">
        <f>'BAR BB| Open rates'!AU13*0.82 + 25</f>
        <v>16753</v>
      </c>
      <c r="AV13" s="84">
        <f>'BAR BB| Open rates'!AV13*0.82 + 25</f>
        <v>18393</v>
      </c>
      <c r="AW13" s="84">
        <f>'BAR BB| Open rates'!AW13*0.82 + 25</f>
        <v>16753</v>
      </c>
      <c r="AX13" s="84">
        <f>'BAR BB| Open rates'!AX13*0.82 + 25</f>
        <v>16753</v>
      </c>
      <c r="AY13" s="84">
        <f>'BAR BB| Open rates'!AY13*0.82 + 25</f>
        <v>16753</v>
      </c>
      <c r="AZ13" s="84">
        <f>'BAR BB| Open rates'!AZ13*0.82 + 25</f>
        <v>11833</v>
      </c>
      <c r="BA13" s="84">
        <f>'BAR BB| Open rates'!BA13*0.82 + 25</f>
        <v>10193</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rates'!B15*0.82 + 25</f>
        <v>11095</v>
      </c>
      <c r="C15" s="84">
        <f>'BAR BB| Open rates'!C15*0.82 + 25</f>
        <v>11915</v>
      </c>
      <c r="D15" s="84">
        <f>'BAR BB| Open rates'!D15*0.82 + 25</f>
        <v>11095</v>
      </c>
      <c r="E15" s="84">
        <f>'BAR BB| Open rates'!E15*0.82 + 25</f>
        <v>11095</v>
      </c>
      <c r="F15" s="84">
        <f>'BAR BB| Open rates'!F15*0.82 + 25</f>
        <v>11095</v>
      </c>
      <c r="G15" s="84">
        <f>'BAR BB| Open rates'!G15*0.82 + 25</f>
        <v>10767</v>
      </c>
      <c r="H15" s="84">
        <f>'BAR BB| Open rates'!H15*0.82 + 25</f>
        <v>10767</v>
      </c>
      <c r="I15" s="84">
        <f>'BAR BB| Open rates'!I15*0.82 + 25</f>
        <v>11095</v>
      </c>
      <c r="J15" s="84">
        <f>'BAR BB| Open rates'!J15*0.82 + 25</f>
        <v>10767</v>
      </c>
      <c r="K15" s="84">
        <f>'BAR BB| Open rates'!K15*0.82 + 25</f>
        <v>11095</v>
      </c>
      <c r="L15" s="84">
        <f>'BAR BB| Open rates'!L15*0.82 + 25</f>
        <v>10767</v>
      </c>
      <c r="M15" s="84">
        <f>'BAR BB| Open rates'!M15*0.82 + 25</f>
        <v>11095</v>
      </c>
      <c r="N15" s="84">
        <f>'BAR BB| Open rates'!N15*0.82 + 25</f>
        <v>10767</v>
      </c>
      <c r="O15" s="84">
        <f>'BAR BB| Open rates'!O15*0.82 + 25</f>
        <v>11095</v>
      </c>
      <c r="P15" s="84">
        <f>'BAR BB| Open rates'!P15*0.82 + 25</f>
        <v>10029</v>
      </c>
      <c r="Q15" s="84">
        <f>'BAR BB| Open rates'!Q15*0.82 + 25</f>
        <v>10029</v>
      </c>
      <c r="R15" s="84">
        <f>'BAR BB| Open rates'!R15*0.82 + 25</f>
        <v>11095</v>
      </c>
      <c r="S15" s="84">
        <f>'BAR BB| Open rates'!S15*0.82 + 25</f>
        <v>14375</v>
      </c>
      <c r="T15" s="84">
        <f>'BAR BB| Open rates'!T15*0.82 + 25</f>
        <v>18475</v>
      </c>
      <c r="U15" s="84">
        <f>'BAR BB| Open rates'!U15*0.82 + 25</f>
        <v>31922.999999999996</v>
      </c>
      <c r="V15" s="84">
        <f>'BAR BB| Open rates'!V15*0.82 + 25</f>
        <v>34383</v>
      </c>
      <c r="W15" s="84">
        <f>'BAR BB| Open rates'!W15*0.82 + 25</f>
        <v>39303</v>
      </c>
      <c r="X15" s="84">
        <f>'BAR BB| Open rates'!X15*0.82 + 25</f>
        <v>39303</v>
      </c>
      <c r="Y15" s="84">
        <f>'BAR BB| Open rates'!Y15*0.82 + 25</f>
        <v>39303</v>
      </c>
      <c r="Z15" s="84">
        <f>'BAR BB| Open rates'!Z15*0.82 + 25</f>
        <v>31922.999999999996</v>
      </c>
      <c r="AA15" s="84">
        <f>'BAR BB| Open rates'!AA15*0.82 + 25</f>
        <v>22903</v>
      </c>
      <c r="AB15" s="84">
        <f>'BAR BB| Open rates'!AB15*0.82 + 25</f>
        <v>16835</v>
      </c>
      <c r="AC15" s="84">
        <f>'BAR BB| Open rates'!AC15*0.82 + 25</f>
        <v>16835</v>
      </c>
      <c r="AD15" s="84">
        <f>'BAR BB| Open rates'!AD15*0.82 + 25</f>
        <v>16835</v>
      </c>
      <c r="AE15" s="84">
        <f>'BAR BB| Open rates'!AE15*0.82 + 25</f>
        <v>18475</v>
      </c>
      <c r="AF15" s="84">
        <f>'BAR BB| Open rates'!AF15*0.82 + 25</f>
        <v>20935</v>
      </c>
      <c r="AG15" s="84">
        <f>'BAR BB| Open rates'!AG15*0.82 + 25</f>
        <v>18475</v>
      </c>
      <c r="AH15" s="84">
        <f>'BAR BB| Open rates'!AH15*0.82 + 25</f>
        <v>20935</v>
      </c>
      <c r="AI15" s="84">
        <f>'BAR BB| Open rates'!AI15*0.82 + 25</f>
        <v>20935</v>
      </c>
      <c r="AJ15" s="84">
        <f>'BAR BB| Open rates'!AJ15*0.82 + 25</f>
        <v>18475</v>
      </c>
      <c r="AK15" s="84">
        <f>'BAR BB| Open rates'!AK15*0.82 + 25</f>
        <v>24215</v>
      </c>
      <c r="AL15" s="84">
        <f>'BAR BB| Open rates'!AL15*0.82 + 25</f>
        <v>24215</v>
      </c>
      <c r="AM15" s="84">
        <f>'BAR BB| Open rates'!AM15*0.82 + 25</f>
        <v>26675</v>
      </c>
      <c r="AN15" s="84">
        <f>'BAR BB| Open rates'!AN15*0.82 + 25</f>
        <v>24215</v>
      </c>
      <c r="AO15" s="84">
        <f>'BAR BB| Open rates'!AO15*0.82 + 25</f>
        <v>34055</v>
      </c>
      <c r="AP15" s="84">
        <f>'BAR BB| Open rates'!AP15*0.82 + 25</f>
        <v>35367</v>
      </c>
      <c r="AQ15" s="84">
        <f>'BAR BB| Open rates'!AQ15*0.82 + 25</f>
        <v>35367</v>
      </c>
      <c r="AR15" s="84">
        <f>'BAR BB| Open rates'!AR15*0.82 + 25</f>
        <v>35367</v>
      </c>
      <c r="AS15" s="84">
        <f>'BAR BB| Open rates'!AS15*0.82 + 25</f>
        <v>18475</v>
      </c>
      <c r="AT15" s="84">
        <f>'BAR BB| Open rates'!AT15*0.82 + 25</f>
        <v>18475</v>
      </c>
      <c r="AU15" s="84">
        <f>'BAR BB| Open rates'!AU15*0.82 + 25</f>
        <v>16835</v>
      </c>
      <c r="AV15" s="84">
        <f>'BAR BB| Open rates'!AV15*0.82 + 25</f>
        <v>18475</v>
      </c>
      <c r="AW15" s="84">
        <f>'BAR BB| Open rates'!AW15*0.82 + 25</f>
        <v>16835</v>
      </c>
      <c r="AX15" s="84">
        <f>'BAR BB| Open rates'!AX15*0.82 + 25</f>
        <v>16835</v>
      </c>
      <c r="AY15" s="84">
        <f>'BAR BB| Open rates'!AY15*0.82 + 25</f>
        <v>16835</v>
      </c>
      <c r="AZ15" s="84">
        <f>'BAR BB| Open rates'!AZ15*0.82 + 25</f>
        <v>11915</v>
      </c>
      <c r="BA15" s="84">
        <f>'BAR BB| Open rates'!BA15*0.82 + 25</f>
        <v>10275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rates'!B17*0.82 + 25</f>
        <v>11505</v>
      </c>
      <c r="C17" s="84">
        <f>'BAR BB| Open rates'!C17*0.82 + 25</f>
        <v>12325</v>
      </c>
      <c r="D17" s="84">
        <f>'BAR BB| Open rates'!D17*0.82 + 25</f>
        <v>11505</v>
      </c>
      <c r="E17" s="84">
        <f>'BAR BB| Open rates'!E17*0.82 + 25</f>
        <v>11505</v>
      </c>
      <c r="F17" s="84">
        <f>'BAR BB| Open rates'!F17*0.82 + 25</f>
        <v>11505</v>
      </c>
      <c r="G17" s="84">
        <f>'BAR BB| Open rates'!G17*0.82 + 25</f>
        <v>11177</v>
      </c>
      <c r="H17" s="84">
        <f>'BAR BB| Open rates'!H17*0.82 + 25</f>
        <v>11177</v>
      </c>
      <c r="I17" s="84">
        <f>'BAR BB| Open rates'!I17*0.82 + 25</f>
        <v>11505</v>
      </c>
      <c r="J17" s="84">
        <f>'BAR BB| Open rates'!J17*0.82 + 25</f>
        <v>11177</v>
      </c>
      <c r="K17" s="84">
        <f>'BAR BB| Open rates'!K17*0.82 + 25</f>
        <v>11505</v>
      </c>
      <c r="L17" s="84">
        <f>'BAR BB| Open rates'!L17*0.82 + 25</f>
        <v>11177</v>
      </c>
      <c r="M17" s="84">
        <f>'BAR BB| Open rates'!M17*0.82 + 25</f>
        <v>11505</v>
      </c>
      <c r="N17" s="84">
        <f>'BAR BB| Open rates'!N17*0.82 + 25</f>
        <v>11177</v>
      </c>
      <c r="O17" s="84">
        <f>'BAR BB| Open rates'!O17*0.82 + 25</f>
        <v>11505</v>
      </c>
      <c r="P17" s="84">
        <f>'BAR BB| Open rates'!P17*0.82 + 25</f>
        <v>10439</v>
      </c>
      <c r="Q17" s="84">
        <f>'BAR BB| Open rates'!Q17*0.82 + 25</f>
        <v>10439</v>
      </c>
      <c r="R17" s="84">
        <f>'BAR BB| Open rates'!R17*0.82 + 25</f>
        <v>11505</v>
      </c>
      <c r="S17" s="84">
        <f>'BAR BB| Open rates'!S17*0.82 + 25</f>
        <v>14785</v>
      </c>
      <c r="T17" s="84">
        <f>'BAR BB| Open rates'!T17*0.82 + 25</f>
        <v>18885</v>
      </c>
      <c r="U17" s="84">
        <f>'BAR BB| Open rates'!U17*0.82 + 25</f>
        <v>33563</v>
      </c>
      <c r="V17" s="84">
        <f>'BAR BB| Open rates'!V17*0.82 + 25</f>
        <v>36023</v>
      </c>
      <c r="W17" s="84">
        <f>'BAR BB| Open rates'!W17*0.82 + 25</f>
        <v>40943</v>
      </c>
      <c r="X17" s="84">
        <f>'BAR BB| Open rates'!X17*0.82 + 25</f>
        <v>40943</v>
      </c>
      <c r="Y17" s="84">
        <f>'BAR BB| Open rates'!Y17*0.82 + 25</f>
        <v>40943</v>
      </c>
      <c r="Z17" s="84">
        <f>'BAR BB| Open rates'!Z17*0.82 + 25</f>
        <v>33563</v>
      </c>
      <c r="AA17" s="84">
        <f>'BAR BB| Open rates'!AA17*0.82 + 25</f>
        <v>24543</v>
      </c>
      <c r="AB17" s="84">
        <f>'BAR BB| Open rates'!AB17*0.82 + 25</f>
        <v>18475</v>
      </c>
      <c r="AC17" s="84">
        <f>'BAR BB| Open rates'!AC17*0.82 + 25</f>
        <v>18475</v>
      </c>
      <c r="AD17" s="84">
        <f>'BAR BB| Open rates'!AD17*0.82 + 25</f>
        <v>18475</v>
      </c>
      <c r="AE17" s="84">
        <f>'BAR BB| Open rates'!AE17*0.82 + 25</f>
        <v>20115</v>
      </c>
      <c r="AF17" s="84">
        <f>'BAR BB| Open rates'!AF17*0.82 + 25</f>
        <v>22575</v>
      </c>
      <c r="AG17" s="84">
        <f>'BAR BB| Open rates'!AG17*0.82 + 25</f>
        <v>20115</v>
      </c>
      <c r="AH17" s="84">
        <f>'BAR BB| Open rates'!AH17*0.82 + 25</f>
        <v>22575</v>
      </c>
      <c r="AI17" s="84">
        <f>'BAR BB| Open rates'!AI17*0.82 + 25</f>
        <v>22575</v>
      </c>
      <c r="AJ17" s="84">
        <f>'BAR BB| Open rates'!AJ17*0.82 + 25</f>
        <v>20115</v>
      </c>
      <c r="AK17" s="84">
        <f>'BAR BB| Open rates'!AK17*0.82 + 25</f>
        <v>25855</v>
      </c>
      <c r="AL17" s="84">
        <f>'BAR BB| Open rates'!AL17*0.82 + 25</f>
        <v>25855</v>
      </c>
      <c r="AM17" s="84">
        <f>'BAR BB| Open rates'!AM17*0.82 + 25</f>
        <v>28315</v>
      </c>
      <c r="AN17" s="84">
        <f>'BAR BB| Open rates'!AN17*0.82 + 25</f>
        <v>25855</v>
      </c>
      <c r="AO17" s="84">
        <f>'BAR BB| Open rates'!AO17*0.82 + 25</f>
        <v>35695</v>
      </c>
      <c r="AP17" s="84">
        <f>'BAR BB| Open rates'!AP17*0.82 + 25</f>
        <v>37007</v>
      </c>
      <c r="AQ17" s="84">
        <f>'BAR BB| Open rates'!AQ17*0.82 + 25</f>
        <v>37007</v>
      </c>
      <c r="AR17" s="84">
        <f>'BAR BB| Open rates'!AR17*0.82 + 25</f>
        <v>37007</v>
      </c>
      <c r="AS17" s="84">
        <f>'BAR BB| Open rates'!AS17*0.82 + 25</f>
        <v>20115</v>
      </c>
      <c r="AT17" s="84">
        <f>'BAR BB| Open rates'!AT17*0.82 + 25</f>
        <v>20115</v>
      </c>
      <c r="AU17" s="84">
        <f>'BAR BB| Open rates'!AU17*0.82 + 25</f>
        <v>18475</v>
      </c>
      <c r="AV17" s="84">
        <f>'BAR BB| Open rates'!AV17*0.82 + 25</f>
        <v>20115</v>
      </c>
      <c r="AW17" s="84">
        <f>'BAR BB| Open rates'!AW17*0.82 + 25</f>
        <v>18475</v>
      </c>
      <c r="AX17" s="84">
        <f>'BAR BB| Open rates'!AX17*0.82 + 25</f>
        <v>18475</v>
      </c>
      <c r="AY17" s="84">
        <f>'BAR BB| Open rates'!AY17*0.82 + 25</f>
        <v>18475</v>
      </c>
      <c r="AZ17" s="84">
        <f>'BAR BB| Open rates'!AZ17*0.82 + 25</f>
        <v>13555</v>
      </c>
      <c r="BA17" s="84">
        <f>'BAR BB| Open rates'!BA17*0.82 + 25</f>
        <v>11915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rates'!B19*0.82 + 25</f>
        <v>13063</v>
      </c>
      <c r="C19" s="84">
        <f>'BAR BB| Open rates'!C19*0.82 + 25</f>
        <v>13883</v>
      </c>
      <c r="D19" s="84">
        <f>'BAR BB| Open rates'!D19*0.82 + 25</f>
        <v>13063</v>
      </c>
      <c r="E19" s="84">
        <f>'BAR BB| Open rates'!E19*0.82 + 25</f>
        <v>13063</v>
      </c>
      <c r="F19" s="84">
        <f>'BAR BB| Open rates'!F19*0.82 + 25</f>
        <v>13063</v>
      </c>
      <c r="G19" s="84">
        <f>'BAR BB| Open rates'!G19*0.82 + 25</f>
        <v>12735</v>
      </c>
      <c r="H19" s="84">
        <f>'BAR BB| Open rates'!H19*0.82 + 25</f>
        <v>12735</v>
      </c>
      <c r="I19" s="84">
        <f>'BAR BB| Open rates'!I19*0.82 + 25</f>
        <v>13063</v>
      </c>
      <c r="J19" s="84">
        <f>'BAR BB| Open rates'!J19*0.82 + 25</f>
        <v>12735</v>
      </c>
      <c r="K19" s="84">
        <f>'BAR BB| Open rates'!K19*0.82 + 25</f>
        <v>13063</v>
      </c>
      <c r="L19" s="84">
        <f>'BAR BB| Open rates'!L19*0.82 + 25</f>
        <v>12735</v>
      </c>
      <c r="M19" s="84">
        <f>'BAR BB| Open rates'!M19*0.82 + 25</f>
        <v>13063</v>
      </c>
      <c r="N19" s="84">
        <f>'BAR BB| Open rates'!N19*0.82 + 25</f>
        <v>12735</v>
      </c>
      <c r="O19" s="84">
        <f>'BAR BB| Open rates'!O19*0.82 + 25</f>
        <v>13063</v>
      </c>
      <c r="P19" s="84">
        <f>'BAR BB| Open rates'!P19*0.82 + 25</f>
        <v>11997</v>
      </c>
      <c r="Q19" s="84">
        <f>'BAR BB| Open rates'!Q19*0.82 + 25</f>
        <v>11997</v>
      </c>
      <c r="R19" s="84">
        <f>'BAR BB| Open rates'!R19*0.82 + 25</f>
        <v>13063</v>
      </c>
      <c r="S19" s="84">
        <f>'BAR BB| Open rates'!S19*0.82 + 25</f>
        <v>16342.999999999998</v>
      </c>
      <c r="T19" s="84">
        <f>'BAR BB| Open rates'!T19*0.82 + 25</f>
        <v>20443</v>
      </c>
      <c r="U19" s="84">
        <f>'BAR BB| Open rates'!U19*0.82 + 25</f>
        <v>54883</v>
      </c>
      <c r="V19" s="84">
        <f>'BAR BB| Open rates'!V19*0.82 + 25</f>
        <v>57343</v>
      </c>
      <c r="W19" s="84">
        <f>'BAR BB| Open rates'!W19*0.82 + 25</f>
        <v>62262.999999999993</v>
      </c>
      <c r="X19" s="84">
        <f>'BAR BB| Open rates'!X19*0.82 + 25</f>
        <v>62262.999999999993</v>
      </c>
      <c r="Y19" s="84">
        <f>'BAR BB| Open rates'!Y19*0.82 + 25</f>
        <v>62262.999999999993</v>
      </c>
      <c r="Z19" s="84">
        <f>'BAR BB| Open rates'!Z19*0.82 + 25</f>
        <v>54883</v>
      </c>
      <c r="AA19" s="84">
        <f>'BAR BB| Open rates'!AA19*0.82 + 25</f>
        <v>45863</v>
      </c>
      <c r="AB19" s="84">
        <f>'BAR BB| Open rates'!AB19*0.82 + 25</f>
        <v>29463</v>
      </c>
      <c r="AC19" s="84">
        <f>'BAR BB| Open rates'!AC19*0.82 + 25</f>
        <v>29463</v>
      </c>
      <c r="AD19" s="84">
        <f>'BAR BB| Open rates'!AD19*0.82 + 25</f>
        <v>29463</v>
      </c>
      <c r="AE19" s="84">
        <f>'BAR BB| Open rates'!AE19*0.82 + 25</f>
        <v>31102.999999999996</v>
      </c>
      <c r="AF19" s="84">
        <f>'BAR BB| Open rates'!AF19*0.82 + 25</f>
        <v>33563</v>
      </c>
      <c r="AG19" s="84">
        <f>'BAR BB| Open rates'!AG19*0.82 + 25</f>
        <v>31102.999999999996</v>
      </c>
      <c r="AH19" s="84">
        <f>'BAR BB| Open rates'!AH19*0.82 + 25</f>
        <v>33563</v>
      </c>
      <c r="AI19" s="84">
        <f>'BAR BB| Open rates'!AI19*0.82 + 25</f>
        <v>33563</v>
      </c>
      <c r="AJ19" s="84">
        <f>'BAR BB| Open rates'!AJ19*0.82 + 25</f>
        <v>31102.999999999996</v>
      </c>
      <c r="AK19" s="84">
        <f>'BAR BB| Open rates'!AK19*0.82 + 25</f>
        <v>43403</v>
      </c>
      <c r="AL19" s="84">
        <f>'BAR BB| Open rates'!AL19*0.82 + 25</f>
        <v>43403</v>
      </c>
      <c r="AM19" s="84">
        <f>'BAR BB| Open rates'!AM19*0.82 + 25</f>
        <v>45863</v>
      </c>
      <c r="AN19" s="84">
        <f>'BAR BB| Open rates'!AN19*0.82 + 25</f>
        <v>43403</v>
      </c>
      <c r="AO19" s="84">
        <f>'BAR BB| Open rates'!AO19*0.82 + 25</f>
        <v>53243</v>
      </c>
      <c r="AP19" s="84">
        <f>'BAR BB| Open rates'!AP19*0.82 + 25</f>
        <v>54555</v>
      </c>
      <c r="AQ19" s="84">
        <f>'BAR BB| Open rates'!AQ19*0.82 + 25</f>
        <v>54555</v>
      </c>
      <c r="AR19" s="84">
        <f>'BAR BB| Open rates'!AR19*0.82 + 25</f>
        <v>54555</v>
      </c>
      <c r="AS19" s="84">
        <f>'BAR BB| Open rates'!AS19*0.82 + 25</f>
        <v>31102.999999999996</v>
      </c>
      <c r="AT19" s="84">
        <f>'BAR BB| Open rates'!AT19*0.82 + 25</f>
        <v>31102.999999999996</v>
      </c>
      <c r="AU19" s="84">
        <f>'BAR BB| Open rates'!AU19*0.82 + 25</f>
        <v>29463</v>
      </c>
      <c r="AV19" s="84">
        <f>'BAR BB| Open rates'!AV19*0.82 + 25</f>
        <v>31102.999999999996</v>
      </c>
      <c r="AW19" s="84">
        <f>'BAR BB| Open rates'!AW19*0.82 + 25</f>
        <v>29463</v>
      </c>
      <c r="AX19" s="84">
        <f>'BAR BB| Open rates'!AX19*0.82 + 25</f>
        <v>29463</v>
      </c>
      <c r="AY19" s="84">
        <f>'BAR BB| Open rates'!AY19*0.82 + 25</f>
        <v>29463</v>
      </c>
      <c r="AZ19" s="84">
        <f>'BAR BB| Open rates'!AZ19*0.82 + 25</f>
        <v>24543</v>
      </c>
      <c r="BA19" s="84">
        <f>'BAR BB| Open rates'!BA19*0.82 + 25</f>
        <v>22903</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rates'!B21*0.82 + 25</f>
        <v>17983</v>
      </c>
      <c r="C21" s="84">
        <f>'BAR BB| Open rates'!C21*0.82 + 25</f>
        <v>18803</v>
      </c>
      <c r="D21" s="84">
        <f>'BAR BB| Open rates'!D21*0.82 + 25</f>
        <v>17983</v>
      </c>
      <c r="E21" s="84">
        <f>'BAR BB| Open rates'!E21*0.82 + 25</f>
        <v>17983</v>
      </c>
      <c r="F21" s="84">
        <f>'BAR BB| Open rates'!F21*0.82 + 25</f>
        <v>17983</v>
      </c>
      <c r="G21" s="84">
        <f>'BAR BB| Open rates'!G21*0.82 + 25</f>
        <v>17655</v>
      </c>
      <c r="H21" s="84">
        <f>'BAR BB| Open rates'!H21*0.82 + 25</f>
        <v>17655</v>
      </c>
      <c r="I21" s="84">
        <f>'BAR BB| Open rates'!I21*0.82 + 25</f>
        <v>17983</v>
      </c>
      <c r="J21" s="84">
        <f>'BAR BB| Open rates'!J21*0.82 + 25</f>
        <v>17655</v>
      </c>
      <c r="K21" s="84">
        <f>'BAR BB| Open rates'!K21*0.82 + 25</f>
        <v>17983</v>
      </c>
      <c r="L21" s="84">
        <f>'BAR BB| Open rates'!L21*0.82 + 25</f>
        <v>17655</v>
      </c>
      <c r="M21" s="84">
        <f>'BAR BB| Open rates'!M21*0.82 + 25</f>
        <v>17983</v>
      </c>
      <c r="N21" s="84">
        <f>'BAR BB| Open rates'!N21*0.82 + 25</f>
        <v>17655</v>
      </c>
      <c r="O21" s="84">
        <f>'BAR BB| Open rates'!O21*0.82 + 25</f>
        <v>17983</v>
      </c>
      <c r="P21" s="84">
        <f>'BAR BB| Open rates'!P21*0.82 + 25</f>
        <v>16917</v>
      </c>
      <c r="Q21" s="84">
        <f>'BAR BB| Open rates'!Q21*0.82 + 25</f>
        <v>16917</v>
      </c>
      <c r="R21" s="84">
        <f>'BAR BB| Open rates'!R21*0.82 + 25</f>
        <v>17983</v>
      </c>
      <c r="S21" s="84">
        <f>'BAR BB| Open rates'!S21*0.82 + 25</f>
        <v>21263</v>
      </c>
      <c r="T21" s="84">
        <f>'BAR BB| Open rates'!T21*0.82 + 25</f>
        <v>25363</v>
      </c>
      <c r="U21" s="84">
        <f>'BAR BB| Open rates'!U21*0.82 + 25</f>
        <v>59803</v>
      </c>
      <c r="V21" s="84">
        <f>'BAR BB| Open rates'!V21*0.82 + 25</f>
        <v>62262.999999999993</v>
      </c>
      <c r="W21" s="84">
        <f>'BAR BB| Open rates'!W21*0.82 + 25</f>
        <v>67183</v>
      </c>
      <c r="X21" s="84">
        <f>'BAR BB| Open rates'!X21*0.82 + 25</f>
        <v>67183</v>
      </c>
      <c r="Y21" s="84">
        <f>'BAR BB| Open rates'!Y21*0.82 + 25</f>
        <v>67183</v>
      </c>
      <c r="Z21" s="84">
        <f>'BAR BB| Open rates'!Z21*0.82 + 25</f>
        <v>59803</v>
      </c>
      <c r="AA21" s="84">
        <f>'BAR BB| Open rates'!AA21*0.82 + 25</f>
        <v>50783</v>
      </c>
      <c r="AB21" s="84">
        <f>'BAR BB| Open rates'!AB21*0.82 + 25</f>
        <v>37663</v>
      </c>
      <c r="AC21" s="84">
        <f>'BAR BB| Open rates'!AC21*0.82 + 25</f>
        <v>37663</v>
      </c>
      <c r="AD21" s="84">
        <f>'BAR BB| Open rates'!AD21*0.82 + 25</f>
        <v>37663</v>
      </c>
      <c r="AE21" s="84">
        <f>'BAR BB| Open rates'!AE21*0.82 + 25</f>
        <v>39303</v>
      </c>
      <c r="AF21" s="84">
        <f>'BAR BB| Open rates'!AF21*0.82 + 25</f>
        <v>41763</v>
      </c>
      <c r="AG21" s="84">
        <f>'BAR BB| Open rates'!AG21*0.82 + 25</f>
        <v>39303</v>
      </c>
      <c r="AH21" s="84">
        <f>'BAR BB| Open rates'!AH21*0.82 + 25</f>
        <v>41763</v>
      </c>
      <c r="AI21" s="84">
        <f>'BAR BB| Open rates'!AI21*0.82 + 25</f>
        <v>41763</v>
      </c>
      <c r="AJ21" s="84">
        <f>'BAR BB| Open rates'!AJ21*0.82 + 25</f>
        <v>39303</v>
      </c>
      <c r="AK21" s="84">
        <f>'BAR BB| Open rates'!AK21*0.82 + 25</f>
        <v>47503</v>
      </c>
      <c r="AL21" s="84">
        <f>'BAR BB| Open rates'!AL21*0.82 + 25</f>
        <v>47503</v>
      </c>
      <c r="AM21" s="84">
        <f>'BAR BB| Open rates'!AM21*0.82 + 25</f>
        <v>49963</v>
      </c>
      <c r="AN21" s="84">
        <f>'BAR BB| Open rates'!AN21*0.82 + 25</f>
        <v>47503</v>
      </c>
      <c r="AO21" s="84">
        <f>'BAR BB| Open rates'!AO21*0.82 + 25</f>
        <v>57343</v>
      </c>
      <c r="AP21" s="84">
        <f>'BAR BB| Open rates'!AP21*0.82 + 25</f>
        <v>58655</v>
      </c>
      <c r="AQ21" s="84">
        <f>'BAR BB| Open rates'!AQ21*0.82 + 25</f>
        <v>58655</v>
      </c>
      <c r="AR21" s="84">
        <f>'BAR BB| Open rates'!AR21*0.82 + 25</f>
        <v>58655</v>
      </c>
      <c r="AS21" s="84">
        <f>'BAR BB| Open rates'!AS21*0.82 + 25</f>
        <v>39303</v>
      </c>
      <c r="AT21" s="84">
        <f>'BAR BB| Open rates'!AT21*0.82 + 25</f>
        <v>39303</v>
      </c>
      <c r="AU21" s="84">
        <f>'BAR BB| Open rates'!AU21*0.82 + 25</f>
        <v>37663</v>
      </c>
      <c r="AV21" s="84">
        <f>'BAR BB| Open rates'!AV21*0.82 + 25</f>
        <v>39303</v>
      </c>
      <c r="AW21" s="84">
        <f>'BAR BB| Open rates'!AW21*0.82 + 25</f>
        <v>37663</v>
      </c>
      <c r="AX21" s="84">
        <f>'BAR BB| Open rates'!AX21*0.82 + 25</f>
        <v>37663</v>
      </c>
      <c r="AY21" s="84">
        <f>'BAR BB| Open rates'!AY21*0.82 + 25</f>
        <v>37663</v>
      </c>
      <c r="AZ21" s="84">
        <f>'BAR BB| Open rates'!AZ21*0.82 + 25</f>
        <v>32742.999999999996</v>
      </c>
      <c r="BA21" s="84">
        <f>'BAR BB| Open rates'!BA21*0.82 + 25</f>
        <v>31102.999999999996</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75" customHeight="1" x14ac:dyDescent="0.2">
      <c r="A25" s="223" t="s">
        <v>157</v>
      </c>
    </row>
    <row r="26" spans="1:53" s="14" customFormat="1" ht="12.75" customHeight="1" x14ac:dyDescent="0.2">
      <c r="A26" s="223"/>
    </row>
    <row r="27" spans="1:53" s="11" customFormat="1" ht="12.75" customHeight="1" x14ac:dyDescent="0.2">
      <c r="A27" s="223"/>
    </row>
    <row r="28" spans="1:53" s="1" customFormat="1" x14ac:dyDescent="0.2"/>
    <row r="29" spans="1:53" s="76" customFormat="1" ht="12.75" customHeight="1" x14ac:dyDescent="0.2">
      <c r="A29" s="137" t="s">
        <v>58</v>
      </c>
    </row>
    <row r="30" spans="1:53" s="108" customFormat="1" ht="35.25" customHeight="1" x14ac:dyDescent="0.2">
      <c r="A30" s="150" t="s">
        <v>163</v>
      </c>
    </row>
    <row r="31" spans="1:53" s="108" customFormat="1" ht="35.25" customHeight="1" x14ac:dyDescent="0.2">
      <c r="A31" s="150" t="s">
        <v>188</v>
      </c>
    </row>
    <row r="32" spans="1:53"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ht="12.75" thickBot="1" x14ac:dyDescent="0.25">
      <c r="A37" s="85" t="s">
        <v>65</v>
      </c>
    </row>
    <row r="38" spans="1:1" s="13" customFormat="1" ht="108" customHeight="1" x14ac:dyDescent="0.2">
      <c r="A38" s="226" t="s">
        <v>274</v>
      </c>
    </row>
    <row r="39" spans="1:1" x14ac:dyDescent="0.2">
      <c r="A39" s="227"/>
    </row>
    <row r="40" spans="1:1" x14ac:dyDescent="0.2">
      <c r="A40" s="227"/>
    </row>
    <row r="41" spans="1:1" x14ac:dyDescent="0.2">
      <c r="A41" s="227"/>
    </row>
    <row r="42" spans="1:1" x14ac:dyDescent="0.2">
      <c r="A42" s="227"/>
    </row>
    <row r="43" spans="1:1" x14ac:dyDescent="0.2">
      <c r="A43" s="227"/>
    </row>
    <row r="44" spans="1:1" x14ac:dyDescent="0.2">
      <c r="A44" s="227"/>
    </row>
    <row r="45" spans="1:1" x14ac:dyDescent="0.2">
      <c r="A45" s="227"/>
    </row>
    <row r="46" spans="1:1" x14ac:dyDescent="0.2">
      <c r="A46" s="227"/>
    </row>
    <row r="47" spans="1:1" x14ac:dyDescent="0.2">
      <c r="A47" s="227"/>
    </row>
    <row r="48" spans="1:1" x14ac:dyDescent="0.2">
      <c r="A48" s="227"/>
    </row>
    <row r="49" spans="1:1" x14ac:dyDescent="0.2">
      <c r="A49" s="227"/>
    </row>
    <row r="50" spans="1:1" x14ac:dyDescent="0.2">
      <c r="A50" s="227"/>
    </row>
    <row r="51" spans="1:1" x14ac:dyDescent="0.2">
      <c r="A51" s="227"/>
    </row>
    <row r="52" spans="1:1" x14ac:dyDescent="0.2">
      <c r="A52" s="227"/>
    </row>
    <row r="53" spans="1:1" x14ac:dyDescent="0.2">
      <c r="A53" s="227"/>
    </row>
    <row r="54" spans="1:1" x14ac:dyDescent="0.2">
      <c r="A54" s="227"/>
    </row>
    <row r="55" spans="1:1" x14ac:dyDescent="0.2">
      <c r="A55" s="227"/>
    </row>
    <row r="56" spans="1:1" x14ac:dyDescent="0.2">
      <c r="A56" s="227"/>
    </row>
    <row r="57" spans="1:1" x14ac:dyDescent="0.2">
      <c r="A57" s="227"/>
    </row>
    <row r="58" spans="1:1" ht="12.75" thickBot="1" x14ac:dyDescent="0.25">
      <c r="A58" s="228"/>
    </row>
  </sheetData>
  <mergeCells count="2">
    <mergeCell ref="A25:A27"/>
    <mergeCell ref="A38:A58"/>
  </mergeCell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58"/>
  <sheetViews>
    <sheetView zoomScaleNormal="100" workbookViewId="0">
      <pane xSplit="1" topLeftCell="B1" activePane="topRight" state="frozen"/>
      <selection activeCell="BE26" sqref="BE26:BE27"/>
      <selection pane="topRight" activeCell="E14" sqref="E14"/>
    </sheetView>
  </sheetViews>
  <sheetFormatPr defaultColWidth="10.140625" defaultRowHeight="12" x14ac:dyDescent="0.2"/>
  <cols>
    <col min="1" max="1" width="42" style="1" customWidth="1"/>
    <col min="2" max="16384" width="10.140625" style="2"/>
  </cols>
  <sheetData>
    <row r="1" spans="1:53" s="5" customFormat="1" ht="25.5" customHeight="1" x14ac:dyDescent="0.2">
      <c r="A1" s="47" t="s">
        <v>50</v>
      </c>
    </row>
    <row r="2" spans="1:53" s="5" customFormat="1" ht="12.75" x14ac:dyDescent="0.2">
      <c r="A2" s="6" t="s">
        <v>227</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 + 35</f>
        <v>5555</v>
      </c>
      <c r="C6" s="84">
        <f>'BAR BB| Open rates'!C6*0.8 + 35</f>
        <v>6355</v>
      </c>
      <c r="D6" s="84">
        <f>'BAR BB| Open rates'!D6*0.8 + 35</f>
        <v>5555</v>
      </c>
      <c r="E6" s="84">
        <f>'BAR BB| Open rates'!E6*0.8 + 35</f>
        <v>5555</v>
      </c>
      <c r="F6" s="84">
        <f>'BAR BB| Open rates'!F6*0.8 + 35</f>
        <v>5555</v>
      </c>
      <c r="G6" s="84">
        <f>'BAR BB| Open rates'!G6*0.8 + 35</f>
        <v>5235</v>
      </c>
      <c r="H6" s="84">
        <f>'BAR BB| Open rates'!H6*0.8 + 35</f>
        <v>5235</v>
      </c>
      <c r="I6" s="84">
        <f>'BAR BB| Open rates'!I6*0.8 + 35</f>
        <v>5555</v>
      </c>
      <c r="J6" s="84">
        <f>'BAR BB| Open rates'!J6*0.8 + 35</f>
        <v>5235</v>
      </c>
      <c r="K6" s="84">
        <f>'BAR BB| Open rates'!K6*0.8 + 35</f>
        <v>5555</v>
      </c>
      <c r="L6" s="84">
        <f>'BAR BB| Open rates'!L6*0.8 + 35</f>
        <v>5235</v>
      </c>
      <c r="M6" s="84">
        <f>'BAR BB| Open rates'!M6*0.8 + 35</f>
        <v>5555</v>
      </c>
      <c r="N6" s="84">
        <f>'BAR BB| Open rates'!N6*0.8 + 35</f>
        <v>5235</v>
      </c>
      <c r="O6" s="84">
        <f>'BAR BB| Open rates'!O6*0.8 + 35</f>
        <v>5555</v>
      </c>
      <c r="P6" s="84">
        <f>'BAR BB| Open rates'!P6*0.8 + 35</f>
        <v>4515</v>
      </c>
      <c r="Q6" s="84">
        <f>'BAR BB| Open rates'!Q6*0.8 + 35</f>
        <v>4515</v>
      </c>
      <c r="R6" s="84">
        <f>'BAR BB| Open rates'!R6*0.8 + 35</f>
        <v>5555</v>
      </c>
      <c r="S6" s="84">
        <f>'BAR BB| Open rates'!S6*0.8 + 35</f>
        <v>8755</v>
      </c>
      <c r="T6" s="84">
        <f>'BAR BB| Open rates'!T6*0.8 + 35</f>
        <v>12755</v>
      </c>
      <c r="U6" s="84">
        <f>'BAR BB| Open rates'!U6*0.8 + 35</f>
        <v>21555</v>
      </c>
      <c r="V6" s="84">
        <f>'BAR BB| Open rates'!V6*0.8 + 35</f>
        <v>23955</v>
      </c>
      <c r="W6" s="84">
        <f>'BAR BB| Open rates'!W6*0.8 + 35</f>
        <v>28755</v>
      </c>
      <c r="X6" s="84">
        <f>'BAR BB| Open rates'!X6*0.8 + 35</f>
        <v>28755</v>
      </c>
      <c r="Y6" s="84">
        <f>'BAR BB| Open rates'!Y6*0.8 + 35</f>
        <v>28755</v>
      </c>
      <c r="Z6" s="84">
        <f>'BAR BB| Open rates'!Z6*0.8 + 35</f>
        <v>21555</v>
      </c>
      <c r="AA6" s="84">
        <f>'BAR BB| Open rates'!AA6*0.8 + 35</f>
        <v>12755</v>
      </c>
      <c r="AB6" s="84">
        <f>'BAR BB| Open rates'!AB6*0.8 + 35</f>
        <v>12755</v>
      </c>
      <c r="AC6" s="84">
        <f>'BAR BB| Open rates'!AC6*0.8 + 35</f>
        <v>12755</v>
      </c>
      <c r="AD6" s="84">
        <f>'BAR BB| Open rates'!AD6*0.8 + 35</f>
        <v>12755</v>
      </c>
      <c r="AE6" s="84">
        <f>'BAR BB| Open rates'!AE6*0.8 + 35</f>
        <v>14355</v>
      </c>
      <c r="AF6" s="84">
        <f>'BAR BB| Open rates'!AF6*0.8 + 35</f>
        <v>16755</v>
      </c>
      <c r="AG6" s="84">
        <f>'BAR BB| Open rates'!AG6*0.8 + 35</f>
        <v>14355</v>
      </c>
      <c r="AH6" s="84">
        <f>'BAR BB| Open rates'!AH6*0.8 + 35</f>
        <v>16755</v>
      </c>
      <c r="AI6" s="84">
        <f>'BAR BB| Open rates'!AI6*0.8 + 35</f>
        <v>16755</v>
      </c>
      <c r="AJ6" s="84">
        <f>'BAR BB| Open rates'!AJ6*0.8 + 35</f>
        <v>14355</v>
      </c>
      <c r="AK6" s="84">
        <f>'BAR BB| Open rates'!AK6*0.8 + 35</f>
        <v>14355</v>
      </c>
      <c r="AL6" s="84">
        <f>'BAR BB| Open rates'!AL6*0.8 + 35</f>
        <v>14355</v>
      </c>
      <c r="AM6" s="84">
        <f>'BAR BB| Open rates'!AM6*0.8 + 35</f>
        <v>16755</v>
      </c>
      <c r="AN6" s="84">
        <f>'BAR BB| Open rates'!AN6*0.8 + 35</f>
        <v>14355</v>
      </c>
      <c r="AO6" s="84">
        <f>'BAR BB| Open rates'!AO6*0.8 + 35</f>
        <v>23955</v>
      </c>
      <c r="AP6" s="84">
        <f>'BAR BB| Open rates'!AP6*0.8 + 35</f>
        <v>25235</v>
      </c>
      <c r="AQ6" s="84">
        <f>'BAR BB| Open rates'!AQ6*0.8 + 35</f>
        <v>25235</v>
      </c>
      <c r="AR6" s="84">
        <f>'BAR BB| Open rates'!AR6*0.8 + 35</f>
        <v>25235</v>
      </c>
      <c r="AS6" s="84">
        <f>'BAR BB| Open rates'!AS6*0.8 + 35</f>
        <v>14355</v>
      </c>
      <c r="AT6" s="84">
        <f>'BAR BB| Open rates'!AT6*0.8 + 35</f>
        <v>14355</v>
      </c>
      <c r="AU6" s="84">
        <f>'BAR BB| Open rates'!AU6*0.8 + 35</f>
        <v>12755</v>
      </c>
      <c r="AV6" s="84">
        <f>'BAR BB| Open rates'!AV6*0.8 + 35</f>
        <v>14355</v>
      </c>
      <c r="AW6" s="84">
        <f>'BAR BB| Open rates'!AW6*0.8 + 35</f>
        <v>12755</v>
      </c>
      <c r="AX6" s="84">
        <f>'BAR BB| Open rates'!AX6*0.8 + 35</f>
        <v>12755</v>
      </c>
      <c r="AY6" s="84">
        <f>'BAR BB| Open rates'!AY6*0.8 + 35</f>
        <v>12755</v>
      </c>
      <c r="AZ6" s="84">
        <f>'BAR BB| Open rates'!AZ6*0.8 + 35</f>
        <v>7955</v>
      </c>
      <c r="BA6" s="84">
        <f>'BAR BB| Open rates'!BA6*0.8 + 35</f>
        <v>6355</v>
      </c>
    </row>
    <row r="7" spans="1:53" s="14" customFormat="1" ht="12" customHeight="1" x14ac:dyDescent="0.2">
      <c r="A7" s="33">
        <v>2</v>
      </c>
      <c r="B7" s="84">
        <f>'BAR BB| Open rates'!B7*0.8 + 35</f>
        <v>6595</v>
      </c>
      <c r="C7" s="84">
        <f>'BAR BB| Open rates'!C7*0.8 + 35</f>
        <v>7395</v>
      </c>
      <c r="D7" s="84">
        <f>'BAR BB| Open rates'!D7*0.8 + 35</f>
        <v>6595</v>
      </c>
      <c r="E7" s="84">
        <f>'BAR BB| Open rates'!E7*0.8 + 35</f>
        <v>6595</v>
      </c>
      <c r="F7" s="84">
        <f>'BAR BB| Open rates'!F7*0.8 + 35</f>
        <v>6595</v>
      </c>
      <c r="G7" s="84">
        <f>'BAR BB| Open rates'!G7*0.8 + 35</f>
        <v>6275</v>
      </c>
      <c r="H7" s="84">
        <f>'BAR BB| Open rates'!H7*0.8 + 35</f>
        <v>6275</v>
      </c>
      <c r="I7" s="84">
        <f>'BAR BB| Open rates'!I7*0.8 + 35</f>
        <v>6595</v>
      </c>
      <c r="J7" s="84">
        <f>'BAR BB| Open rates'!J7*0.8 + 35</f>
        <v>6275</v>
      </c>
      <c r="K7" s="84">
        <f>'BAR BB| Open rates'!K7*0.8 + 35</f>
        <v>6595</v>
      </c>
      <c r="L7" s="84">
        <f>'BAR BB| Open rates'!L7*0.8 + 35</f>
        <v>6275</v>
      </c>
      <c r="M7" s="84">
        <f>'BAR BB| Open rates'!M7*0.8 + 35</f>
        <v>6595</v>
      </c>
      <c r="N7" s="84">
        <f>'BAR BB| Open rates'!N7*0.8 + 35</f>
        <v>6275</v>
      </c>
      <c r="O7" s="84">
        <f>'BAR BB| Open rates'!O7*0.8 + 35</f>
        <v>6595</v>
      </c>
      <c r="P7" s="84">
        <f>'BAR BB| Open rates'!P7*0.8 + 35</f>
        <v>5555</v>
      </c>
      <c r="Q7" s="84">
        <f>'BAR BB| Open rates'!Q7*0.8 + 35</f>
        <v>5555</v>
      </c>
      <c r="R7" s="84">
        <f>'BAR BB| Open rates'!R7*0.8 + 35</f>
        <v>6595</v>
      </c>
      <c r="S7" s="84">
        <f>'BAR BB| Open rates'!S7*0.8 + 35</f>
        <v>9795</v>
      </c>
      <c r="T7" s="84">
        <f>'BAR BB| Open rates'!T7*0.8 + 35</f>
        <v>13795</v>
      </c>
      <c r="U7" s="84">
        <f>'BAR BB| Open rates'!U7*0.8 + 35</f>
        <v>22755</v>
      </c>
      <c r="V7" s="84">
        <f>'BAR BB| Open rates'!V7*0.8 + 35</f>
        <v>25155</v>
      </c>
      <c r="W7" s="84">
        <f>'BAR BB| Open rates'!W7*0.8 + 35</f>
        <v>29955</v>
      </c>
      <c r="X7" s="84">
        <f>'BAR BB| Open rates'!X7*0.8 + 35</f>
        <v>29955</v>
      </c>
      <c r="Y7" s="84">
        <f>'BAR BB| Open rates'!Y7*0.8 + 35</f>
        <v>29955</v>
      </c>
      <c r="Z7" s="84">
        <f>'BAR BB| Open rates'!Z7*0.8 + 35</f>
        <v>22755</v>
      </c>
      <c r="AA7" s="84">
        <f>'BAR BB| Open rates'!AA7*0.8 + 35</f>
        <v>13955</v>
      </c>
      <c r="AB7" s="84">
        <f>'BAR BB| Open rates'!AB7*0.8 + 35</f>
        <v>13955</v>
      </c>
      <c r="AC7" s="84">
        <f>'BAR BB| Open rates'!AC7*0.8 + 35</f>
        <v>13955</v>
      </c>
      <c r="AD7" s="84">
        <f>'BAR BB| Open rates'!AD7*0.8 + 35</f>
        <v>13955</v>
      </c>
      <c r="AE7" s="84">
        <f>'BAR BB| Open rates'!AE7*0.8 + 35</f>
        <v>15555</v>
      </c>
      <c r="AF7" s="84">
        <f>'BAR BB| Open rates'!AF7*0.8 + 35</f>
        <v>17955</v>
      </c>
      <c r="AG7" s="84">
        <f>'BAR BB| Open rates'!AG7*0.8 + 35</f>
        <v>15555</v>
      </c>
      <c r="AH7" s="84">
        <f>'BAR BB| Open rates'!AH7*0.8 + 35</f>
        <v>17955</v>
      </c>
      <c r="AI7" s="84">
        <f>'BAR BB| Open rates'!AI7*0.8 + 35</f>
        <v>17955</v>
      </c>
      <c r="AJ7" s="84">
        <f>'BAR BB| Open rates'!AJ7*0.8 + 35</f>
        <v>15555</v>
      </c>
      <c r="AK7" s="84">
        <f>'BAR BB| Open rates'!AK7*0.8 + 35</f>
        <v>15555</v>
      </c>
      <c r="AL7" s="84">
        <f>'BAR BB| Open rates'!AL7*0.8 + 35</f>
        <v>15555</v>
      </c>
      <c r="AM7" s="84">
        <f>'BAR BB| Open rates'!AM7*0.8 + 35</f>
        <v>17955</v>
      </c>
      <c r="AN7" s="84">
        <f>'BAR BB| Open rates'!AN7*0.8 + 35</f>
        <v>15555</v>
      </c>
      <c r="AO7" s="84">
        <f>'BAR BB| Open rates'!AO7*0.8 + 35</f>
        <v>25155</v>
      </c>
      <c r="AP7" s="84">
        <f>'BAR BB| Open rates'!AP7*0.8 + 35</f>
        <v>26435</v>
      </c>
      <c r="AQ7" s="84">
        <f>'BAR BB| Open rates'!AQ7*0.8 + 35</f>
        <v>26435</v>
      </c>
      <c r="AR7" s="84">
        <f>'BAR BB| Open rates'!AR7*0.8 + 35</f>
        <v>26435</v>
      </c>
      <c r="AS7" s="84">
        <f>'BAR BB| Open rates'!AS7*0.8 + 35</f>
        <v>15555</v>
      </c>
      <c r="AT7" s="84">
        <f>'BAR BB| Open rates'!AT7*0.8 + 35</f>
        <v>15555</v>
      </c>
      <c r="AU7" s="84">
        <f>'BAR BB| Open rates'!AU7*0.8 + 35</f>
        <v>13955</v>
      </c>
      <c r="AV7" s="84">
        <f>'BAR BB| Open rates'!AV7*0.8 + 35</f>
        <v>15555</v>
      </c>
      <c r="AW7" s="84">
        <f>'BAR BB| Open rates'!AW7*0.8 + 35</f>
        <v>13955</v>
      </c>
      <c r="AX7" s="84">
        <f>'BAR BB| Open rates'!AX7*0.8 + 35</f>
        <v>13955</v>
      </c>
      <c r="AY7" s="84">
        <f>'BAR BB| Open rates'!AY7*0.8 + 35</f>
        <v>13955</v>
      </c>
      <c r="AZ7" s="84">
        <f>'BAR BB| Open rates'!AZ7*0.8 + 35</f>
        <v>9155</v>
      </c>
      <c r="BA7" s="84">
        <f>'BAR BB| Open rates'!BA7*0.8 + 35</f>
        <v>7555</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 + 35</f>
        <v>7155</v>
      </c>
      <c r="C9" s="84">
        <f>'BAR BB| Open rates'!C9*0.8 + 35</f>
        <v>7955</v>
      </c>
      <c r="D9" s="84">
        <f>'BAR BB| Open rates'!D9*0.8 + 35</f>
        <v>7155</v>
      </c>
      <c r="E9" s="84">
        <f>'BAR BB| Open rates'!E9*0.8 + 35</f>
        <v>7155</v>
      </c>
      <c r="F9" s="84">
        <f>'BAR BB| Open rates'!F9*0.8 + 35</f>
        <v>7155</v>
      </c>
      <c r="G9" s="84">
        <f>'BAR BB| Open rates'!G9*0.8 + 35</f>
        <v>6835</v>
      </c>
      <c r="H9" s="84">
        <f>'BAR BB| Open rates'!H9*0.8 + 35</f>
        <v>6835</v>
      </c>
      <c r="I9" s="84">
        <f>'BAR BB| Open rates'!I9*0.8 + 35</f>
        <v>7155</v>
      </c>
      <c r="J9" s="84">
        <f>'BAR BB| Open rates'!J9*0.8 + 35</f>
        <v>6835</v>
      </c>
      <c r="K9" s="84">
        <f>'BAR BB| Open rates'!K9*0.8 + 35</f>
        <v>7155</v>
      </c>
      <c r="L9" s="84">
        <f>'BAR BB| Open rates'!L9*0.8 + 35</f>
        <v>6835</v>
      </c>
      <c r="M9" s="84">
        <f>'BAR BB| Open rates'!M9*0.8 + 35</f>
        <v>7155</v>
      </c>
      <c r="N9" s="84">
        <f>'BAR BB| Open rates'!N9*0.8 + 35</f>
        <v>6835</v>
      </c>
      <c r="O9" s="84">
        <f>'BAR BB| Open rates'!O9*0.8 + 35</f>
        <v>7155</v>
      </c>
      <c r="P9" s="84">
        <f>'BAR BB| Open rates'!P9*0.8 + 35</f>
        <v>6115</v>
      </c>
      <c r="Q9" s="84">
        <f>'BAR BB| Open rates'!Q9*0.8 + 35</f>
        <v>6115</v>
      </c>
      <c r="R9" s="84">
        <f>'BAR BB| Open rates'!R9*0.8 + 35</f>
        <v>7155</v>
      </c>
      <c r="S9" s="84">
        <f>'BAR BB| Open rates'!S9*0.8 + 35</f>
        <v>10355</v>
      </c>
      <c r="T9" s="84">
        <f>'BAR BB| Open rates'!T9*0.8 + 35</f>
        <v>14355</v>
      </c>
      <c r="U9" s="84">
        <f>'BAR BB| Open rates'!U9*0.8 + 35</f>
        <v>23155</v>
      </c>
      <c r="V9" s="84">
        <f>'BAR BB| Open rates'!V9*0.8 + 35</f>
        <v>25555</v>
      </c>
      <c r="W9" s="84">
        <f>'BAR BB| Open rates'!W9*0.8 + 35</f>
        <v>30355</v>
      </c>
      <c r="X9" s="84">
        <f>'BAR BB| Open rates'!X9*0.8 + 35</f>
        <v>30355</v>
      </c>
      <c r="Y9" s="84">
        <f>'BAR BB| Open rates'!Y9*0.8 + 35</f>
        <v>30355</v>
      </c>
      <c r="Z9" s="84">
        <f>'BAR BB| Open rates'!Z9*0.8 + 35</f>
        <v>23155</v>
      </c>
      <c r="AA9" s="84">
        <f>'BAR BB| Open rates'!AA9*0.8 + 35</f>
        <v>14355</v>
      </c>
      <c r="AB9" s="84">
        <f>'BAR BB| Open rates'!AB9*0.8 + 35</f>
        <v>14355</v>
      </c>
      <c r="AC9" s="84">
        <f>'BAR BB| Open rates'!AC9*0.8 + 35</f>
        <v>14355</v>
      </c>
      <c r="AD9" s="84">
        <f>'BAR BB| Open rates'!AD9*0.8 + 35</f>
        <v>14355</v>
      </c>
      <c r="AE9" s="84">
        <f>'BAR BB| Open rates'!AE9*0.8 + 35</f>
        <v>15955</v>
      </c>
      <c r="AF9" s="84">
        <f>'BAR BB| Open rates'!AF9*0.8 + 35</f>
        <v>18355</v>
      </c>
      <c r="AG9" s="84">
        <f>'BAR BB| Open rates'!AG9*0.8 + 35</f>
        <v>15955</v>
      </c>
      <c r="AH9" s="84">
        <f>'BAR BB| Open rates'!AH9*0.8 + 35</f>
        <v>18355</v>
      </c>
      <c r="AI9" s="84">
        <f>'BAR BB| Open rates'!AI9*0.8 + 35</f>
        <v>18355</v>
      </c>
      <c r="AJ9" s="84">
        <f>'BAR BB| Open rates'!AJ9*0.8 + 35</f>
        <v>15955</v>
      </c>
      <c r="AK9" s="84">
        <f>'BAR BB| Open rates'!AK9*0.8 + 35</f>
        <v>15955</v>
      </c>
      <c r="AL9" s="84">
        <f>'BAR BB| Open rates'!AL9*0.8 + 35</f>
        <v>15955</v>
      </c>
      <c r="AM9" s="84">
        <f>'BAR BB| Open rates'!AM9*0.8 + 35</f>
        <v>18355</v>
      </c>
      <c r="AN9" s="84">
        <f>'BAR BB| Open rates'!AN9*0.8 + 35</f>
        <v>15955</v>
      </c>
      <c r="AO9" s="84">
        <f>'BAR BB| Open rates'!AO9*0.8 + 35</f>
        <v>25555</v>
      </c>
      <c r="AP9" s="84">
        <f>'BAR BB| Open rates'!AP9*0.8 + 35</f>
        <v>26835</v>
      </c>
      <c r="AQ9" s="84">
        <f>'BAR BB| Open rates'!AQ9*0.8 + 35</f>
        <v>26835</v>
      </c>
      <c r="AR9" s="84">
        <f>'BAR BB| Open rates'!AR9*0.8 + 35</f>
        <v>26835</v>
      </c>
      <c r="AS9" s="84">
        <f>'BAR BB| Open rates'!AS9*0.8 + 35</f>
        <v>15955</v>
      </c>
      <c r="AT9" s="84">
        <f>'BAR BB| Open rates'!AT9*0.8 + 35</f>
        <v>15955</v>
      </c>
      <c r="AU9" s="84">
        <f>'BAR BB| Open rates'!AU9*0.8 + 35</f>
        <v>14355</v>
      </c>
      <c r="AV9" s="84">
        <f>'BAR BB| Open rates'!AV9*0.8 + 35</f>
        <v>15955</v>
      </c>
      <c r="AW9" s="84">
        <f>'BAR BB| Open rates'!AW9*0.8 + 35</f>
        <v>14355</v>
      </c>
      <c r="AX9" s="84">
        <f>'BAR BB| Open rates'!AX9*0.8 + 35</f>
        <v>14355</v>
      </c>
      <c r="AY9" s="84">
        <f>'BAR BB| Open rates'!AY9*0.8 + 35</f>
        <v>14355</v>
      </c>
      <c r="AZ9" s="84">
        <f>'BAR BB| Open rates'!AZ9*0.8 + 35</f>
        <v>9555</v>
      </c>
      <c r="BA9" s="84">
        <f>'BAR BB| Open rates'!BA9*0.8 + 35</f>
        <v>7955</v>
      </c>
    </row>
    <row r="10" spans="1:53" s="14" customFormat="1" ht="12" customHeight="1" x14ac:dyDescent="0.2">
      <c r="A10" s="33">
        <v>2</v>
      </c>
      <c r="B10" s="84">
        <f>'BAR BB| Open rates'!B10*0.8 + 35</f>
        <v>8195</v>
      </c>
      <c r="C10" s="84">
        <f>'BAR BB| Open rates'!C10*0.8 + 35</f>
        <v>8995</v>
      </c>
      <c r="D10" s="84">
        <f>'BAR BB| Open rates'!D10*0.8 + 35</f>
        <v>8195</v>
      </c>
      <c r="E10" s="84">
        <f>'BAR BB| Open rates'!E10*0.8 + 35</f>
        <v>8195</v>
      </c>
      <c r="F10" s="84">
        <f>'BAR BB| Open rates'!F10*0.8 + 35</f>
        <v>8195</v>
      </c>
      <c r="G10" s="84">
        <f>'BAR BB| Open rates'!G10*0.8 + 35</f>
        <v>7875</v>
      </c>
      <c r="H10" s="84">
        <f>'BAR BB| Open rates'!H10*0.8 + 35</f>
        <v>7875</v>
      </c>
      <c r="I10" s="84">
        <f>'BAR BB| Open rates'!I10*0.8 + 35</f>
        <v>8195</v>
      </c>
      <c r="J10" s="84">
        <f>'BAR BB| Open rates'!J10*0.8 + 35</f>
        <v>7875</v>
      </c>
      <c r="K10" s="84">
        <f>'BAR BB| Open rates'!K10*0.8 + 35</f>
        <v>8195</v>
      </c>
      <c r="L10" s="84">
        <f>'BAR BB| Open rates'!L10*0.8 + 35</f>
        <v>7875</v>
      </c>
      <c r="M10" s="84">
        <f>'BAR BB| Open rates'!M10*0.8 + 35</f>
        <v>8195</v>
      </c>
      <c r="N10" s="84">
        <f>'BAR BB| Open rates'!N10*0.8 + 35</f>
        <v>7875</v>
      </c>
      <c r="O10" s="84">
        <f>'BAR BB| Open rates'!O10*0.8 + 35</f>
        <v>8195</v>
      </c>
      <c r="P10" s="84">
        <f>'BAR BB| Open rates'!P10*0.8 + 35</f>
        <v>7155</v>
      </c>
      <c r="Q10" s="84">
        <f>'BAR BB| Open rates'!Q10*0.8 + 35</f>
        <v>7155</v>
      </c>
      <c r="R10" s="84">
        <f>'BAR BB| Open rates'!R10*0.8 + 35</f>
        <v>8195</v>
      </c>
      <c r="S10" s="84">
        <f>'BAR BB| Open rates'!S10*0.8 + 35</f>
        <v>11395</v>
      </c>
      <c r="T10" s="84">
        <f>'BAR BB| Open rates'!T10*0.8 + 35</f>
        <v>15395</v>
      </c>
      <c r="U10" s="84">
        <f>'BAR BB| Open rates'!U10*0.8 + 35</f>
        <v>24355</v>
      </c>
      <c r="V10" s="84">
        <f>'BAR BB| Open rates'!V10*0.8 + 35</f>
        <v>26755</v>
      </c>
      <c r="W10" s="84">
        <f>'BAR BB| Open rates'!W10*0.8 + 35</f>
        <v>31555</v>
      </c>
      <c r="X10" s="84">
        <f>'BAR BB| Open rates'!X10*0.8 + 35</f>
        <v>31555</v>
      </c>
      <c r="Y10" s="84">
        <f>'BAR BB| Open rates'!Y10*0.8 + 35</f>
        <v>31555</v>
      </c>
      <c r="Z10" s="84">
        <f>'BAR BB| Open rates'!Z10*0.8 + 35</f>
        <v>24355</v>
      </c>
      <c r="AA10" s="84">
        <f>'BAR BB| Open rates'!AA10*0.8 + 35</f>
        <v>15555</v>
      </c>
      <c r="AB10" s="84">
        <f>'BAR BB| Open rates'!AB10*0.8 + 35</f>
        <v>15555</v>
      </c>
      <c r="AC10" s="84">
        <f>'BAR BB| Open rates'!AC10*0.8 + 35</f>
        <v>15555</v>
      </c>
      <c r="AD10" s="84">
        <f>'BAR BB| Open rates'!AD10*0.8 + 35</f>
        <v>15555</v>
      </c>
      <c r="AE10" s="84">
        <f>'BAR BB| Open rates'!AE10*0.8 + 35</f>
        <v>17155</v>
      </c>
      <c r="AF10" s="84">
        <f>'BAR BB| Open rates'!AF10*0.8 + 35</f>
        <v>19555</v>
      </c>
      <c r="AG10" s="84">
        <f>'BAR BB| Open rates'!AG10*0.8 + 35</f>
        <v>17155</v>
      </c>
      <c r="AH10" s="84">
        <f>'BAR BB| Open rates'!AH10*0.8 + 35</f>
        <v>19555</v>
      </c>
      <c r="AI10" s="84">
        <f>'BAR BB| Open rates'!AI10*0.8 + 35</f>
        <v>19555</v>
      </c>
      <c r="AJ10" s="84">
        <f>'BAR BB| Open rates'!AJ10*0.8 + 35</f>
        <v>17155</v>
      </c>
      <c r="AK10" s="84">
        <f>'BAR BB| Open rates'!AK10*0.8 + 35</f>
        <v>17155</v>
      </c>
      <c r="AL10" s="84">
        <f>'BAR BB| Open rates'!AL10*0.8 + 35</f>
        <v>17155</v>
      </c>
      <c r="AM10" s="84">
        <f>'BAR BB| Open rates'!AM10*0.8 + 35</f>
        <v>19555</v>
      </c>
      <c r="AN10" s="84">
        <f>'BAR BB| Open rates'!AN10*0.8 + 35</f>
        <v>17155</v>
      </c>
      <c r="AO10" s="84">
        <f>'BAR BB| Open rates'!AO10*0.8 + 35</f>
        <v>26755</v>
      </c>
      <c r="AP10" s="84">
        <f>'BAR BB| Open rates'!AP10*0.8 + 35</f>
        <v>28035</v>
      </c>
      <c r="AQ10" s="84">
        <f>'BAR BB| Open rates'!AQ10*0.8 + 35</f>
        <v>28035</v>
      </c>
      <c r="AR10" s="84">
        <f>'BAR BB| Open rates'!AR10*0.8 + 35</f>
        <v>28035</v>
      </c>
      <c r="AS10" s="84">
        <f>'BAR BB| Open rates'!AS10*0.8 + 35</f>
        <v>17155</v>
      </c>
      <c r="AT10" s="84">
        <f>'BAR BB| Open rates'!AT10*0.8 + 35</f>
        <v>17155</v>
      </c>
      <c r="AU10" s="84">
        <f>'BAR BB| Open rates'!AU10*0.8 + 35</f>
        <v>15555</v>
      </c>
      <c r="AV10" s="84">
        <f>'BAR BB| Open rates'!AV10*0.8 + 35</f>
        <v>17155</v>
      </c>
      <c r="AW10" s="84">
        <f>'BAR BB| Open rates'!AW10*0.8 + 35</f>
        <v>15555</v>
      </c>
      <c r="AX10" s="84">
        <f>'BAR BB| Open rates'!AX10*0.8 + 35</f>
        <v>15555</v>
      </c>
      <c r="AY10" s="84">
        <f>'BAR BB| Open rates'!AY10*0.8 + 35</f>
        <v>15555</v>
      </c>
      <c r="AZ10" s="84">
        <f>'BAR BB| Open rates'!AZ10*0.8 + 35</f>
        <v>10755</v>
      </c>
      <c r="BA10" s="84">
        <f>'BAR BB| Open rates'!BA10*0.8 + 35</f>
        <v>9155</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 + 35</f>
        <v>7955</v>
      </c>
      <c r="C12" s="84">
        <f>'BAR BB| Open rates'!C12*0.8 + 35</f>
        <v>8755</v>
      </c>
      <c r="D12" s="84">
        <f>'BAR BB| Open rates'!D12*0.8 + 35</f>
        <v>7955</v>
      </c>
      <c r="E12" s="84">
        <f>'BAR BB| Open rates'!E12*0.8 + 35</f>
        <v>7955</v>
      </c>
      <c r="F12" s="84">
        <f>'BAR BB| Open rates'!F12*0.8 + 35</f>
        <v>7955</v>
      </c>
      <c r="G12" s="84">
        <f>'BAR BB| Open rates'!G12*0.8 + 35</f>
        <v>7635</v>
      </c>
      <c r="H12" s="84">
        <f>'BAR BB| Open rates'!H12*0.8 + 35</f>
        <v>7635</v>
      </c>
      <c r="I12" s="84">
        <f>'BAR BB| Open rates'!I12*0.8 + 35</f>
        <v>7955</v>
      </c>
      <c r="J12" s="84">
        <f>'BAR BB| Open rates'!J12*0.8 + 35</f>
        <v>7635</v>
      </c>
      <c r="K12" s="84">
        <f>'BAR BB| Open rates'!K12*0.8 + 35</f>
        <v>7955</v>
      </c>
      <c r="L12" s="84">
        <f>'BAR BB| Open rates'!L12*0.8 + 35</f>
        <v>7635</v>
      </c>
      <c r="M12" s="84">
        <f>'BAR BB| Open rates'!M12*0.8 + 35</f>
        <v>7955</v>
      </c>
      <c r="N12" s="84">
        <f>'BAR BB| Open rates'!N12*0.8 + 35</f>
        <v>7635</v>
      </c>
      <c r="O12" s="84">
        <f>'BAR BB| Open rates'!O12*0.8 + 35</f>
        <v>7955</v>
      </c>
      <c r="P12" s="84">
        <f>'BAR BB| Open rates'!P12*0.8 + 35</f>
        <v>6915</v>
      </c>
      <c r="Q12" s="84">
        <f>'BAR BB| Open rates'!Q12*0.8 + 35</f>
        <v>6915</v>
      </c>
      <c r="R12" s="84">
        <f>'BAR BB| Open rates'!R12*0.8 + 35</f>
        <v>7955</v>
      </c>
      <c r="S12" s="84">
        <f>'BAR BB| Open rates'!S12*0.8 + 35</f>
        <v>11155</v>
      </c>
      <c r="T12" s="84">
        <f>'BAR BB| Open rates'!T12*0.8 + 35</f>
        <v>15155</v>
      </c>
      <c r="U12" s="84">
        <f>'BAR BB| Open rates'!U12*0.8 + 35</f>
        <v>24755</v>
      </c>
      <c r="V12" s="84">
        <f>'BAR BB| Open rates'!V12*0.8 + 35</f>
        <v>27155</v>
      </c>
      <c r="W12" s="84">
        <f>'BAR BB| Open rates'!W12*0.8 + 35</f>
        <v>31955</v>
      </c>
      <c r="X12" s="84">
        <f>'BAR BB| Open rates'!X12*0.8 + 35</f>
        <v>31955</v>
      </c>
      <c r="Y12" s="84">
        <f>'BAR BB| Open rates'!Y12*0.8 + 35</f>
        <v>31955</v>
      </c>
      <c r="Z12" s="84">
        <f>'BAR BB| Open rates'!Z12*0.8 + 35</f>
        <v>24755</v>
      </c>
      <c r="AA12" s="84">
        <f>'BAR BB| Open rates'!AA12*0.8 + 35</f>
        <v>15955</v>
      </c>
      <c r="AB12" s="84">
        <f>'BAR BB| Open rates'!AB12*0.8 + 35</f>
        <v>15155</v>
      </c>
      <c r="AC12" s="84">
        <f>'BAR BB| Open rates'!AC12*0.8 + 35</f>
        <v>15155</v>
      </c>
      <c r="AD12" s="84">
        <f>'BAR BB| Open rates'!AD12*0.8 + 35</f>
        <v>15155</v>
      </c>
      <c r="AE12" s="84">
        <f>'BAR BB| Open rates'!AE12*0.8 + 35</f>
        <v>16755</v>
      </c>
      <c r="AF12" s="84">
        <f>'BAR BB| Open rates'!AF12*0.8 + 35</f>
        <v>19155</v>
      </c>
      <c r="AG12" s="84">
        <f>'BAR BB| Open rates'!AG12*0.8 + 35</f>
        <v>16755</v>
      </c>
      <c r="AH12" s="84">
        <f>'BAR BB| Open rates'!AH12*0.8 + 35</f>
        <v>19155</v>
      </c>
      <c r="AI12" s="84">
        <f>'BAR BB| Open rates'!AI12*0.8 + 35</f>
        <v>19155</v>
      </c>
      <c r="AJ12" s="84">
        <f>'BAR BB| Open rates'!AJ12*0.8 + 35</f>
        <v>16755</v>
      </c>
      <c r="AK12" s="84">
        <f>'BAR BB| Open rates'!AK12*0.8 + 35</f>
        <v>16755</v>
      </c>
      <c r="AL12" s="84">
        <f>'BAR BB| Open rates'!AL12*0.8 + 35</f>
        <v>16755</v>
      </c>
      <c r="AM12" s="84">
        <f>'BAR BB| Open rates'!AM12*0.8 + 35</f>
        <v>19155</v>
      </c>
      <c r="AN12" s="84">
        <f>'BAR BB| Open rates'!AN12*0.8 + 35</f>
        <v>16755</v>
      </c>
      <c r="AO12" s="84">
        <f>'BAR BB| Open rates'!AO12*0.8 + 35</f>
        <v>26355</v>
      </c>
      <c r="AP12" s="84">
        <f>'BAR BB| Open rates'!AP12*0.8 + 35</f>
        <v>27635</v>
      </c>
      <c r="AQ12" s="84">
        <f>'BAR BB| Open rates'!AQ12*0.8 + 35</f>
        <v>27635</v>
      </c>
      <c r="AR12" s="84">
        <f>'BAR BB| Open rates'!AR12*0.8 + 35</f>
        <v>27635</v>
      </c>
      <c r="AS12" s="84">
        <f>'BAR BB| Open rates'!AS12*0.8 + 35</f>
        <v>16755</v>
      </c>
      <c r="AT12" s="84">
        <f>'BAR BB| Open rates'!AT12*0.8 + 35</f>
        <v>16755</v>
      </c>
      <c r="AU12" s="84">
        <f>'BAR BB| Open rates'!AU12*0.8 + 35</f>
        <v>15155</v>
      </c>
      <c r="AV12" s="84">
        <f>'BAR BB| Open rates'!AV12*0.8 + 35</f>
        <v>16755</v>
      </c>
      <c r="AW12" s="84">
        <f>'BAR BB| Open rates'!AW12*0.8 + 35</f>
        <v>15155</v>
      </c>
      <c r="AX12" s="84">
        <f>'BAR BB| Open rates'!AX12*0.8 + 35</f>
        <v>15155</v>
      </c>
      <c r="AY12" s="84">
        <f>'BAR BB| Open rates'!AY12*0.8 + 35</f>
        <v>15155</v>
      </c>
      <c r="AZ12" s="84">
        <f>'BAR BB| Open rates'!AZ12*0.8 + 35</f>
        <v>10355</v>
      </c>
      <c r="BA12" s="84">
        <f>'BAR BB| Open rates'!BA12*0.8 + 35</f>
        <v>8755</v>
      </c>
    </row>
    <row r="13" spans="1:53" s="14" customFormat="1" ht="12" customHeight="1" x14ac:dyDescent="0.2">
      <c r="A13" s="33">
        <v>2</v>
      </c>
      <c r="B13" s="84">
        <f>'BAR BB| Open rates'!B13*0.8 + 35</f>
        <v>8995</v>
      </c>
      <c r="C13" s="84">
        <f>'BAR BB| Open rates'!C13*0.8 + 35</f>
        <v>9795</v>
      </c>
      <c r="D13" s="84">
        <f>'BAR BB| Open rates'!D13*0.8 + 35</f>
        <v>8995</v>
      </c>
      <c r="E13" s="84">
        <f>'BAR BB| Open rates'!E13*0.8 + 35</f>
        <v>8995</v>
      </c>
      <c r="F13" s="84">
        <f>'BAR BB| Open rates'!F13*0.8 + 35</f>
        <v>8995</v>
      </c>
      <c r="G13" s="84">
        <f>'BAR BB| Open rates'!G13*0.8 + 35</f>
        <v>8675</v>
      </c>
      <c r="H13" s="84">
        <f>'BAR BB| Open rates'!H13*0.8 + 35</f>
        <v>8675</v>
      </c>
      <c r="I13" s="84">
        <f>'BAR BB| Open rates'!I13*0.8 + 35</f>
        <v>8995</v>
      </c>
      <c r="J13" s="84">
        <f>'BAR BB| Open rates'!J13*0.8 + 35</f>
        <v>8675</v>
      </c>
      <c r="K13" s="84">
        <f>'BAR BB| Open rates'!K13*0.8 + 35</f>
        <v>8995</v>
      </c>
      <c r="L13" s="84">
        <f>'BAR BB| Open rates'!L13*0.8 + 35</f>
        <v>8675</v>
      </c>
      <c r="M13" s="84">
        <f>'BAR BB| Open rates'!M13*0.8 + 35</f>
        <v>8995</v>
      </c>
      <c r="N13" s="84">
        <f>'BAR BB| Open rates'!N13*0.8 + 35</f>
        <v>8675</v>
      </c>
      <c r="O13" s="84">
        <f>'BAR BB| Open rates'!O13*0.8 + 35</f>
        <v>8995</v>
      </c>
      <c r="P13" s="84">
        <f>'BAR BB| Open rates'!P13*0.8 + 35</f>
        <v>7955</v>
      </c>
      <c r="Q13" s="84">
        <f>'BAR BB| Open rates'!Q13*0.8 + 35</f>
        <v>7955</v>
      </c>
      <c r="R13" s="84">
        <f>'BAR BB| Open rates'!R13*0.8 + 35</f>
        <v>8995</v>
      </c>
      <c r="S13" s="84">
        <f>'BAR BB| Open rates'!S13*0.8 + 35</f>
        <v>12195</v>
      </c>
      <c r="T13" s="84">
        <f>'BAR BB| Open rates'!T13*0.8 + 35</f>
        <v>16195</v>
      </c>
      <c r="U13" s="84">
        <f>'BAR BB| Open rates'!U13*0.8 + 35</f>
        <v>25955</v>
      </c>
      <c r="V13" s="84">
        <f>'BAR BB| Open rates'!V13*0.8 + 35</f>
        <v>28355</v>
      </c>
      <c r="W13" s="84">
        <f>'BAR BB| Open rates'!W13*0.8 + 35</f>
        <v>33155</v>
      </c>
      <c r="X13" s="84">
        <f>'BAR BB| Open rates'!X13*0.8 + 35</f>
        <v>33155</v>
      </c>
      <c r="Y13" s="84">
        <f>'BAR BB| Open rates'!Y13*0.8 + 35</f>
        <v>33155</v>
      </c>
      <c r="Z13" s="84">
        <f>'BAR BB| Open rates'!Z13*0.8 + 35</f>
        <v>25955</v>
      </c>
      <c r="AA13" s="84">
        <f>'BAR BB| Open rates'!AA13*0.8 + 35</f>
        <v>17155</v>
      </c>
      <c r="AB13" s="84">
        <f>'BAR BB| Open rates'!AB13*0.8 + 35</f>
        <v>16355</v>
      </c>
      <c r="AC13" s="84">
        <f>'BAR BB| Open rates'!AC13*0.8 + 35</f>
        <v>16355</v>
      </c>
      <c r="AD13" s="84">
        <f>'BAR BB| Open rates'!AD13*0.8 + 35</f>
        <v>16355</v>
      </c>
      <c r="AE13" s="84">
        <f>'BAR BB| Open rates'!AE13*0.8 + 35</f>
        <v>17955</v>
      </c>
      <c r="AF13" s="84">
        <f>'BAR BB| Open rates'!AF13*0.8 + 35</f>
        <v>20355</v>
      </c>
      <c r="AG13" s="84">
        <f>'BAR BB| Open rates'!AG13*0.8 + 35</f>
        <v>17955</v>
      </c>
      <c r="AH13" s="84">
        <f>'BAR BB| Open rates'!AH13*0.8 + 35</f>
        <v>20355</v>
      </c>
      <c r="AI13" s="84">
        <f>'BAR BB| Open rates'!AI13*0.8 + 35</f>
        <v>20355</v>
      </c>
      <c r="AJ13" s="84">
        <f>'BAR BB| Open rates'!AJ13*0.8 + 35</f>
        <v>17955</v>
      </c>
      <c r="AK13" s="84">
        <f>'BAR BB| Open rates'!AK13*0.8 + 35</f>
        <v>17955</v>
      </c>
      <c r="AL13" s="84">
        <f>'BAR BB| Open rates'!AL13*0.8 + 35</f>
        <v>17955</v>
      </c>
      <c r="AM13" s="84">
        <f>'BAR BB| Open rates'!AM13*0.8 + 35</f>
        <v>20355</v>
      </c>
      <c r="AN13" s="84">
        <f>'BAR BB| Open rates'!AN13*0.8 + 35</f>
        <v>17955</v>
      </c>
      <c r="AO13" s="84">
        <f>'BAR BB| Open rates'!AO13*0.8 + 35</f>
        <v>27555</v>
      </c>
      <c r="AP13" s="84">
        <f>'BAR BB| Open rates'!AP13*0.8 + 35</f>
        <v>28835</v>
      </c>
      <c r="AQ13" s="84">
        <f>'BAR BB| Open rates'!AQ13*0.8 + 35</f>
        <v>28835</v>
      </c>
      <c r="AR13" s="84">
        <f>'BAR BB| Open rates'!AR13*0.8 + 35</f>
        <v>28835</v>
      </c>
      <c r="AS13" s="84">
        <f>'BAR BB| Open rates'!AS13*0.8 + 35</f>
        <v>17955</v>
      </c>
      <c r="AT13" s="84">
        <f>'BAR BB| Open rates'!AT13*0.8 + 35</f>
        <v>17955</v>
      </c>
      <c r="AU13" s="84">
        <f>'BAR BB| Open rates'!AU13*0.8 + 35</f>
        <v>16355</v>
      </c>
      <c r="AV13" s="84">
        <f>'BAR BB| Open rates'!AV13*0.8 + 35</f>
        <v>17955</v>
      </c>
      <c r="AW13" s="84">
        <f>'BAR BB| Open rates'!AW13*0.8 + 35</f>
        <v>16355</v>
      </c>
      <c r="AX13" s="84">
        <f>'BAR BB| Open rates'!AX13*0.8 + 35</f>
        <v>16355</v>
      </c>
      <c r="AY13" s="84">
        <f>'BAR BB| Open rates'!AY13*0.8 + 35</f>
        <v>16355</v>
      </c>
      <c r="AZ13" s="84">
        <f>'BAR BB| Open rates'!AZ13*0.8 + 35</f>
        <v>11555</v>
      </c>
      <c r="BA13" s="84">
        <f>'BAR BB| Open rates'!BA13*0.8 + 35</f>
        <v>9955</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 + 35</f>
        <v>10835</v>
      </c>
      <c r="C15" s="84">
        <f>'BAR BB| Open rates'!C15*0.8 + 35</f>
        <v>11635</v>
      </c>
      <c r="D15" s="84">
        <f>'BAR BB| Open rates'!D15*0.8 + 35</f>
        <v>10835</v>
      </c>
      <c r="E15" s="84">
        <f>'BAR BB| Open rates'!E15*0.8 + 35</f>
        <v>10835</v>
      </c>
      <c r="F15" s="84">
        <f>'BAR BB| Open rates'!F15*0.8 + 35</f>
        <v>10835</v>
      </c>
      <c r="G15" s="84">
        <f>'BAR BB| Open rates'!G15*0.8 + 35</f>
        <v>10515</v>
      </c>
      <c r="H15" s="84">
        <f>'BAR BB| Open rates'!H15*0.8 + 35</f>
        <v>10515</v>
      </c>
      <c r="I15" s="84">
        <f>'BAR BB| Open rates'!I15*0.8 + 35</f>
        <v>10835</v>
      </c>
      <c r="J15" s="84">
        <f>'BAR BB| Open rates'!J15*0.8 + 35</f>
        <v>10515</v>
      </c>
      <c r="K15" s="84">
        <f>'BAR BB| Open rates'!K15*0.8 + 35</f>
        <v>10835</v>
      </c>
      <c r="L15" s="84">
        <f>'BAR BB| Open rates'!L15*0.8 + 35</f>
        <v>10515</v>
      </c>
      <c r="M15" s="84">
        <f>'BAR BB| Open rates'!M15*0.8 + 35</f>
        <v>10835</v>
      </c>
      <c r="N15" s="84">
        <f>'BAR BB| Open rates'!N15*0.8 + 35</f>
        <v>10515</v>
      </c>
      <c r="O15" s="84">
        <f>'BAR BB| Open rates'!O15*0.8 + 35</f>
        <v>10835</v>
      </c>
      <c r="P15" s="84">
        <f>'BAR BB| Open rates'!P15*0.8 + 35</f>
        <v>9795</v>
      </c>
      <c r="Q15" s="84">
        <f>'BAR BB| Open rates'!Q15*0.8 + 35</f>
        <v>9795</v>
      </c>
      <c r="R15" s="84">
        <f>'BAR BB| Open rates'!R15*0.8 + 35</f>
        <v>10835</v>
      </c>
      <c r="S15" s="84">
        <f>'BAR BB| Open rates'!S15*0.8 + 35</f>
        <v>14035</v>
      </c>
      <c r="T15" s="84">
        <f>'BAR BB| Open rates'!T15*0.8 + 35</f>
        <v>18035</v>
      </c>
      <c r="U15" s="84">
        <f>'BAR BB| Open rates'!U15*0.8 + 35</f>
        <v>31155</v>
      </c>
      <c r="V15" s="84">
        <f>'BAR BB| Open rates'!V15*0.8 + 35</f>
        <v>33555</v>
      </c>
      <c r="W15" s="84">
        <f>'BAR BB| Open rates'!W15*0.8 + 35</f>
        <v>38355</v>
      </c>
      <c r="X15" s="84">
        <f>'BAR BB| Open rates'!X15*0.8 + 35</f>
        <v>38355</v>
      </c>
      <c r="Y15" s="84">
        <f>'BAR BB| Open rates'!Y15*0.8 + 35</f>
        <v>38355</v>
      </c>
      <c r="Z15" s="84">
        <f>'BAR BB| Open rates'!Z15*0.8 + 35</f>
        <v>31155</v>
      </c>
      <c r="AA15" s="84">
        <f>'BAR BB| Open rates'!AA15*0.8 + 35</f>
        <v>22355</v>
      </c>
      <c r="AB15" s="84">
        <f>'BAR BB| Open rates'!AB15*0.8 + 35</f>
        <v>16435</v>
      </c>
      <c r="AC15" s="84">
        <f>'BAR BB| Open rates'!AC15*0.8 + 35</f>
        <v>16435</v>
      </c>
      <c r="AD15" s="84">
        <f>'BAR BB| Open rates'!AD15*0.8 + 35</f>
        <v>16435</v>
      </c>
      <c r="AE15" s="84">
        <f>'BAR BB| Open rates'!AE15*0.8 + 35</f>
        <v>18035</v>
      </c>
      <c r="AF15" s="84">
        <f>'BAR BB| Open rates'!AF15*0.8 + 35</f>
        <v>20435</v>
      </c>
      <c r="AG15" s="84">
        <f>'BAR BB| Open rates'!AG15*0.8 + 35</f>
        <v>18035</v>
      </c>
      <c r="AH15" s="84">
        <f>'BAR BB| Open rates'!AH15*0.8 + 35</f>
        <v>20435</v>
      </c>
      <c r="AI15" s="84">
        <f>'BAR BB| Open rates'!AI15*0.8 + 35</f>
        <v>20435</v>
      </c>
      <c r="AJ15" s="84">
        <f>'BAR BB| Open rates'!AJ15*0.8 + 35</f>
        <v>18035</v>
      </c>
      <c r="AK15" s="84">
        <f>'BAR BB| Open rates'!AK15*0.8 + 35</f>
        <v>23635</v>
      </c>
      <c r="AL15" s="84">
        <f>'BAR BB| Open rates'!AL15*0.8 + 35</f>
        <v>23635</v>
      </c>
      <c r="AM15" s="84">
        <f>'BAR BB| Open rates'!AM15*0.8 + 35</f>
        <v>26035</v>
      </c>
      <c r="AN15" s="84">
        <f>'BAR BB| Open rates'!AN15*0.8 + 35</f>
        <v>23635</v>
      </c>
      <c r="AO15" s="84">
        <f>'BAR BB| Open rates'!AO15*0.8 + 35</f>
        <v>33235</v>
      </c>
      <c r="AP15" s="84">
        <f>'BAR BB| Open rates'!AP15*0.8 + 35</f>
        <v>34515</v>
      </c>
      <c r="AQ15" s="84">
        <f>'BAR BB| Open rates'!AQ15*0.8 + 35</f>
        <v>34515</v>
      </c>
      <c r="AR15" s="84">
        <f>'BAR BB| Open rates'!AR15*0.8 + 35</f>
        <v>34515</v>
      </c>
      <c r="AS15" s="84">
        <f>'BAR BB| Open rates'!AS15*0.8 + 35</f>
        <v>18035</v>
      </c>
      <c r="AT15" s="84">
        <f>'BAR BB| Open rates'!AT15*0.8 + 35</f>
        <v>18035</v>
      </c>
      <c r="AU15" s="84">
        <f>'BAR BB| Open rates'!AU15*0.8 + 35</f>
        <v>16435</v>
      </c>
      <c r="AV15" s="84">
        <f>'BAR BB| Open rates'!AV15*0.8 + 35</f>
        <v>18035</v>
      </c>
      <c r="AW15" s="84">
        <f>'BAR BB| Open rates'!AW15*0.8 + 35</f>
        <v>16435</v>
      </c>
      <c r="AX15" s="84">
        <f>'BAR BB| Open rates'!AX15*0.8 + 35</f>
        <v>16435</v>
      </c>
      <c r="AY15" s="84">
        <f>'BAR BB| Open rates'!AY15*0.8 + 35</f>
        <v>16435</v>
      </c>
      <c r="AZ15" s="84">
        <f>'BAR BB| Open rates'!AZ15*0.8 + 35</f>
        <v>11635</v>
      </c>
      <c r="BA15" s="84">
        <f>'BAR BB| Open rates'!BA15*0.8 + 35</f>
        <v>10035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 + 35</f>
        <v>11235</v>
      </c>
      <c r="C17" s="84">
        <f>'BAR BB| Open rates'!C17*0.8 + 35</f>
        <v>12035</v>
      </c>
      <c r="D17" s="84">
        <f>'BAR BB| Open rates'!D17*0.8 + 35</f>
        <v>11235</v>
      </c>
      <c r="E17" s="84">
        <f>'BAR BB| Open rates'!E17*0.8 + 35</f>
        <v>11235</v>
      </c>
      <c r="F17" s="84">
        <f>'BAR BB| Open rates'!F17*0.8 + 35</f>
        <v>11235</v>
      </c>
      <c r="G17" s="84">
        <f>'BAR BB| Open rates'!G17*0.8 + 35</f>
        <v>10915</v>
      </c>
      <c r="H17" s="84">
        <f>'BAR BB| Open rates'!H17*0.8 + 35</f>
        <v>10915</v>
      </c>
      <c r="I17" s="84">
        <f>'BAR BB| Open rates'!I17*0.8 + 35</f>
        <v>11235</v>
      </c>
      <c r="J17" s="84">
        <f>'BAR BB| Open rates'!J17*0.8 + 35</f>
        <v>10915</v>
      </c>
      <c r="K17" s="84">
        <f>'BAR BB| Open rates'!K17*0.8 + 35</f>
        <v>11235</v>
      </c>
      <c r="L17" s="84">
        <f>'BAR BB| Open rates'!L17*0.8 + 35</f>
        <v>10915</v>
      </c>
      <c r="M17" s="84">
        <f>'BAR BB| Open rates'!M17*0.8 + 35</f>
        <v>11235</v>
      </c>
      <c r="N17" s="84">
        <f>'BAR BB| Open rates'!N17*0.8 + 35</f>
        <v>10915</v>
      </c>
      <c r="O17" s="84">
        <f>'BAR BB| Open rates'!O17*0.8 + 35</f>
        <v>11235</v>
      </c>
      <c r="P17" s="84">
        <f>'BAR BB| Open rates'!P17*0.8 + 35</f>
        <v>10195</v>
      </c>
      <c r="Q17" s="84">
        <f>'BAR BB| Open rates'!Q17*0.8 + 35</f>
        <v>10195</v>
      </c>
      <c r="R17" s="84">
        <f>'BAR BB| Open rates'!R17*0.8 + 35</f>
        <v>11235</v>
      </c>
      <c r="S17" s="84">
        <f>'BAR BB| Open rates'!S17*0.8 + 35</f>
        <v>14435</v>
      </c>
      <c r="T17" s="84">
        <f>'BAR BB| Open rates'!T17*0.8 + 35</f>
        <v>18435</v>
      </c>
      <c r="U17" s="84">
        <f>'BAR BB| Open rates'!U17*0.8 + 35</f>
        <v>32755</v>
      </c>
      <c r="V17" s="84">
        <f>'BAR BB| Open rates'!V17*0.8 + 35</f>
        <v>35155</v>
      </c>
      <c r="W17" s="84">
        <f>'BAR BB| Open rates'!W17*0.8 + 35</f>
        <v>39955</v>
      </c>
      <c r="X17" s="84">
        <f>'BAR BB| Open rates'!X17*0.8 + 35</f>
        <v>39955</v>
      </c>
      <c r="Y17" s="84">
        <f>'BAR BB| Open rates'!Y17*0.8 + 35</f>
        <v>39955</v>
      </c>
      <c r="Z17" s="84">
        <f>'BAR BB| Open rates'!Z17*0.8 + 35</f>
        <v>32755</v>
      </c>
      <c r="AA17" s="84">
        <f>'BAR BB| Open rates'!AA17*0.8 + 35</f>
        <v>23955</v>
      </c>
      <c r="AB17" s="84">
        <f>'BAR BB| Open rates'!AB17*0.8 + 35</f>
        <v>18035</v>
      </c>
      <c r="AC17" s="84">
        <f>'BAR BB| Open rates'!AC17*0.8 + 35</f>
        <v>18035</v>
      </c>
      <c r="AD17" s="84">
        <f>'BAR BB| Open rates'!AD17*0.8 + 35</f>
        <v>18035</v>
      </c>
      <c r="AE17" s="84">
        <f>'BAR BB| Open rates'!AE17*0.8 + 35</f>
        <v>19635</v>
      </c>
      <c r="AF17" s="84">
        <f>'BAR BB| Open rates'!AF17*0.8 + 35</f>
        <v>22035</v>
      </c>
      <c r="AG17" s="84">
        <f>'BAR BB| Open rates'!AG17*0.8 + 35</f>
        <v>19635</v>
      </c>
      <c r="AH17" s="84">
        <f>'BAR BB| Open rates'!AH17*0.8 + 35</f>
        <v>22035</v>
      </c>
      <c r="AI17" s="84">
        <f>'BAR BB| Open rates'!AI17*0.8 + 35</f>
        <v>22035</v>
      </c>
      <c r="AJ17" s="84">
        <f>'BAR BB| Open rates'!AJ17*0.8 + 35</f>
        <v>19635</v>
      </c>
      <c r="AK17" s="84">
        <f>'BAR BB| Open rates'!AK17*0.8 + 35</f>
        <v>25235</v>
      </c>
      <c r="AL17" s="84">
        <f>'BAR BB| Open rates'!AL17*0.8 + 35</f>
        <v>25235</v>
      </c>
      <c r="AM17" s="84">
        <f>'BAR BB| Open rates'!AM17*0.8 + 35</f>
        <v>27635</v>
      </c>
      <c r="AN17" s="84">
        <f>'BAR BB| Open rates'!AN17*0.8 + 35</f>
        <v>25235</v>
      </c>
      <c r="AO17" s="84">
        <f>'BAR BB| Open rates'!AO17*0.8 + 35</f>
        <v>34835</v>
      </c>
      <c r="AP17" s="84">
        <f>'BAR BB| Open rates'!AP17*0.8 + 35</f>
        <v>36115</v>
      </c>
      <c r="AQ17" s="84">
        <f>'BAR BB| Open rates'!AQ17*0.8 + 35</f>
        <v>36115</v>
      </c>
      <c r="AR17" s="84">
        <f>'BAR BB| Open rates'!AR17*0.8 + 35</f>
        <v>36115</v>
      </c>
      <c r="AS17" s="84">
        <f>'BAR BB| Open rates'!AS17*0.8 + 35</f>
        <v>19635</v>
      </c>
      <c r="AT17" s="84">
        <f>'BAR BB| Open rates'!AT17*0.8 + 35</f>
        <v>19635</v>
      </c>
      <c r="AU17" s="84">
        <f>'BAR BB| Open rates'!AU17*0.8 + 35</f>
        <v>18035</v>
      </c>
      <c r="AV17" s="84">
        <f>'BAR BB| Open rates'!AV17*0.8 + 35</f>
        <v>19635</v>
      </c>
      <c r="AW17" s="84">
        <f>'BAR BB| Open rates'!AW17*0.8 + 35</f>
        <v>18035</v>
      </c>
      <c r="AX17" s="84">
        <f>'BAR BB| Open rates'!AX17*0.8 + 35</f>
        <v>18035</v>
      </c>
      <c r="AY17" s="84">
        <f>'BAR BB| Open rates'!AY17*0.8 + 35</f>
        <v>18035</v>
      </c>
      <c r="AZ17" s="84">
        <f>'BAR BB| Open rates'!AZ17*0.8 + 35</f>
        <v>13235</v>
      </c>
      <c r="BA17" s="84">
        <f>'BAR BB| Open rates'!BA17*0.8 + 35</f>
        <v>11635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 + 35</f>
        <v>12755</v>
      </c>
      <c r="C19" s="84">
        <f>'BAR BB| Open rates'!C19*0.8 + 35</f>
        <v>13555</v>
      </c>
      <c r="D19" s="84">
        <f>'BAR BB| Open rates'!D19*0.8 + 35</f>
        <v>12755</v>
      </c>
      <c r="E19" s="84">
        <f>'BAR BB| Open rates'!E19*0.8 + 35</f>
        <v>12755</v>
      </c>
      <c r="F19" s="84">
        <f>'BAR BB| Open rates'!F19*0.8 + 35</f>
        <v>12755</v>
      </c>
      <c r="G19" s="84">
        <f>'BAR BB| Open rates'!G19*0.8 + 35</f>
        <v>12435</v>
      </c>
      <c r="H19" s="84">
        <f>'BAR BB| Open rates'!H19*0.8 + 35</f>
        <v>12435</v>
      </c>
      <c r="I19" s="84">
        <f>'BAR BB| Open rates'!I19*0.8 + 35</f>
        <v>12755</v>
      </c>
      <c r="J19" s="84">
        <f>'BAR BB| Open rates'!J19*0.8 + 35</f>
        <v>12435</v>
      </c>
      <c r="K19" s="84">
        <f>'BAR BB| Open rates'!K19*0.8 + 35</f>
        <v>12755</v>
      </c>
      <c r="L19" s="84">
        <f>'BAR BB| Open rates'!L19*0.8 + 35</f>
        <v>12435</v>
      </c>
      <c r="M19" s="84">
        <f>'BAR BB| Open rates'!M19*0.8 + 35</f>
        <v>12755</v>
      </c>
      <c r="N19" s="84">
        <f>'BAR BB| Open rates'!N19*0.8 + 35</f>
        <v>12435</v>
      </c>
      <c r="O19" s="84">
        <f>'BAR BB| Open rates'!O19*0.8 + 35</f>
        <v>12755</v>
      </c>
      <c r="P19" s="84">
        <f>'BAR BB| Open rates'!P19*0.8 + 35</f>
        <v>11715</v>
      </c>
      <c r="Q19" s="84">
        <f>'BAR BB| Open rates'!Q19*0.8 + 35</f>
        <v>11715</v>
      </c>
      <c r="R19" s="84">
        <f>'BAR BB| Open rates'!R19*0.8 + 35</f>
        <v>12755</v>
      </c>
      <c r="S19" s="84">
        <f>'BAR BB| Open rates'!S19*0.8 + 35</f>
        <v>15955</v>
      </c>
      <c r="T19" s="84">
        <f>'BAR BB| Open rates'!T19*0.8 + 35</f>
        <v>19955</v>
      </c>
      <c r="U19" s="84">
        <f>'BAR BB| Open rates'!U19*0.8 + 35</f>
        <v>53555</v>
      </c>
      <c r="V19" s="84">
        <f>'BAR BB| Open rates'!V19*0.8 + 35</f>
        <v>55955</v>
      </c>
      <c r="W19" s="84">
        <f>'BAR BB| Open rates'!W19*0.8 + 35</f>
        <v>60755</v>
      </c>
      <c r="X19" s="84">
        <f>'BAR BB| Open rates'!X19*0.8 + 35</f>
        <v>60755</v>
      </c>
      <c r="Y19" s="84">
        <f>'BAR BB| Open rates'!Y19*0.8 + 35</f>
        <v>60755</v>
      </c>
      <c r="Z19" s="84">
        <f>'BAR BB| Open rates'!Z19*0.8 + 35</f>
        <v>53555</v>
      </c>
      <c r="AA19" s="84">
        <f>'BAR BB| Open rates'!AA19*0.8 + 35</f>
        <v>44755</v>
      </c>
      <c r="AB19" s="84">
        <f>'BAR BB| Open rates'!AB19*0.8 + 35</f>
        <v>28755</v>
      </c>
      <c r="AC19" s="84">
        <f>'BAR BB| Open rates'!AC19*0.8 + 35</f>
        <v>28755</v>
      </c>
      <c r="AD19" s="84">
        <f>'BAR BB| Open rates'!AD19*0.8 + 35</f>
        <v>28755</v>
      </c>
      <c r="AE19" s="84">
        <f>'BAR BB| Open rates'!AE19*0.8 + 35</f>
        <v>30355</v>
      </c>
      <c r="AF19" s="84">
        <f>'BAR BB| Open rates'!AF19*0.8 + 35</f>
        <v>32755</v>
      </c>
      <c r="AG19" s="84">
        <f>'BAR BB| Open rates'!AG19*0.8 + 35</f>
        <v>30355</v>
      </c>
      <c r="AH19" s="84">
        <f>'BAR BB| Open rates'!AH19*0.8 + 35</f>
        <v>32755</v>
      </c>
      <c r="AI19" s="84">
        <f>'BAR BB| Open rates'!AI19*0.8 + 35</f>
        <v>32755</v>
      </c>
      <c r="AJ19" s="84">
        <f>'BAR BB| Open rates'!AJ19*0.8 + 35</f>
        <v>30355</v>
      </c>
      <c r="AK19" s="84">
        <f>'BAR BB| Open rates'!AK19*0.8 + 35</f>
        <v>42355</v>
      </c>
      <c r="AL19" s="84">
        <f>'BAR BB| Open rates'!AL19*0.8 + 35</f>
        <v>42355</v>
      </c>
      <c r="AM19" s="84">
        <f>'BAR BB| Open rates'!AM19*0.8 + 35</f>
        <v>44755</v>
      </c>
      <c r="AN19" s="84">
        <f>'BAR BB| Open rates'!AN19*0.8 + 35</f>
        <v>42355</v>
      </c>
      <c r="AO19" s="84">
        <f>'BAR BB| Open rates'!AO19*0.8 + 35</f>
        <v>51955</v>
      </c>
      <c r="AP19" s="84">
        <f>'BAR BB| Open rates'!AP19*0.8 + 35</f>
        <v>53235</v>
      </c>
      <c r="AQ19" s="84">
        <f>'BAR BB| Open rates'!AQ19*0.8 + 35</f>
        <v>53235</v>
      </c>
      <c r="AR19" s="84">
        <f>'BAR BB| Open rates'!AR19*0.8 + 35</f>
        <v>53235</v>
      </c>
      <c r="AS19" s="84">
        <f>'BAR BB| Open rates'!AS19*0.8 + 35</f>
        <v>30355</v>
      </c>
      <c r="AT19" s="84">
        <f>'BAR BB| Open rates'!AT19*0.8 + 35</f>
        <v>30355</v>
      </c>
      <c r="AU19" s="84">
        <f>'BAR BB| Open rates'!AU19*0.8 + 35</f>
        <v>28755</v>
      </c>
      <c r="AV19" s="84">
        <f>'BAR BB| Open rates'!AV19*0.8 + 35</f>
        <v>30355</v>
      </c>
      <c r="AW19" s="84">
        <f>'BAR BB| Open rates'!AW19*0.8 + 35</f>
        <v>28755</v>
      </c>
      <c r="AX19" s="84">
        <f>'BAR BB| Open rates'!AX19*0.8 + 35</f>
        <v>28755</v>
      </c>
      <c r="AY19" s="84">
        <f>'BAR BB| Open rates'!AY19*0.8 + 35</f>
        <v>28755</v>
      </c>
      <c r="AZ19" s="84">
        <f>'BAR BB| Open rates'!AZ19*0.8 + 35</f>
        <v>23955</v>
      </c>
      <c r="BA19" s="84">
        <f>'BAR BB| Open rates'!BA19*0.8 + 35</f>
        <v>22355</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 + 35</f>
        <v>17555</v>
      </c>
      <c r="C21" s="84">
        <f>'BAR BB| Open rates'!C21*0.8 + 35</f>
        <v>18355</v>
      </c>
      <c r="D21" s="84">
        <f>'BAR BB| Open rates'!D21*0.8 + 35</f>
        <v>17555</v>
      </c>
      <c r="E21" s="84">
        <f>'BAR BB| Open rates'!E21*0.8 + 35</f>
        <v>17555</v>
      </c>
      <c r="F21" s="84">
        <f>'BAR BB| Open rates'!F21*0.8 + 35</f>
        <v>17555</v>
      </c>
      <c r="G21" s="84">
        <f>'BAR BB| Open rates'!G21*0.8 + 35</f>
        <v>17235</v>
      </c>
      <c r="H21" s="84">
        <f>'BAR BB| Open rates'!H21*0.8 + 35</f>
        <v>17235</v>
      </c>
      <c r="I21" s="84">
        <f>'BAR BB| Open rates'!I21*0.8 + 35</f>
        <v>17555</v>
      </c>
      <c r="J21" s="84">
        <f>'BAR BB| Open rates'!J21*0.8 + 35</f>
        <v>17235</v>
      </c>
      <c r="K21" s="84">
        <f>'BAR BB| Open rates'!K21*0.8 + 35</f>
        <v>17555</v>
      </c>
      <c r="L21" s="84">
        <f>'BAR BB| Open rates'!L21*0.8 + 35</f>
        <v>17235</v>
      </c>
      <c r="M21" s="84">
        <f>'BAR BB| Open rates'!M21*0.8 + 35</f>
        <v>17555</v>
      </c>
      <c r="N21" s="84">
        <f>'BAR BB| Open rates'!N21*0.8 + 35</f>
        <v>17235</v>
      </c>
      <c r="O21" s="84">
        <f>'BAR BB| Open rates'!O21*0.8 + 35</f>
        <v>17555</v>
      </c>
      <c r="P21" s="84">
        <f>'BAR BB| Open rates'!P21*0.8 + 35</f>
        <v>16515</v>
      </c>
      <c r="Q21" s="84">
        <f>'BAR BB| Open rates'!Q21*0.8 + 35</f>
        <v>16515</v>
      </c>
      <c r="R21" s="84">
        <f>'BAR BB| Open rates'!R21*0.8 + 35</f>
        <v>17555</v>
      </c>
      <c r="S21" s="84">
        <f>'BAR BB| Open rates'!S21*0.8 + 35</f>
        <v>20755</v>
      </c>
      <c r="T21" s="84">
        <f>'BAR BB| Open rates'!T21*0.8 + 35</f>
        <v>24755</v>
      </c>
      <c r="U21" s="84">
        <f>'BAR BB| Open rates'!U21*0.8 + 35</f>
        <v>58355</v>
      </c>
      <c r="V21" s="84">
        <f>'BAR BB| Open rates'!V21*0.8 + 35</f>
        <v>60755</v>
      </c>
      <c r="W21" s="84">
        <f>'BAR BB| Open rates'!W21*0.8 + 35</f>
        <v>65555</v>
      </c>
      <c r="X21" s="84">
        <f>'BAR BB| Open rates'!X21*0.8 + 35</f>
        <v>65555</v>
      </c>
      <c r="Y21" s="84">
        <f>'BAR BB| Open rates'!Y21*0.8 + 35</f>
        <v>65555</v>
      </c>
      <c r="Z21" s="84">
        <f>'BAR BB| Open rates'!Z21*0.8 + 35</f>
        <v>58355</v>
      </c>
      <c r="AA21" s="84">
        <f>'BAR BB| Open rates'!AA21*0.8 + 35</f>
        <v>49555</v>
      </c>
      <c r="AB21" s="84">
        <f>'BAR BB| Open rates'!AB21*0.8 + 35</f>
        <v>36755</v>
      </c>
      <c r="AC21" s="84">
        <f>'BAR BB| Open rates'!AC21*0.8 + 35</f>
        <v>36755</v>
      </c>
      <c r="AD21" s="84">
        <f>'BAR BB| Open rates'!AD21*0.8 + 35</f>
        <v>36755</v>
      </c>
      <c r="AE21" s="84">
        <f>'BAR BB| Open rates'!AE21*0.8 + 35</f>
        <v>38355</v>
      </c>
      <c r="AF21" s="84">
        <f>'BAR BB| Open rates'!AF21*0.8 + 35</f>
        <v>40755</v>
      </c>
      <c r="AG21" s="84">
        <f>'BAR BB| Open rates'!AG21*0.8 + 35</f>
        <v>38355</v>
      </c>
      <c r="AH21" s="84">
        <f>'BAR BB| Open rates'!AH21*0.8 + 35</f>
        <v>40755</v>
      </c>
      <c r="AI21" s="84">
        <f>'BAR BB| Open rates'!AI21*0.8 + 35</f>
        <v>40755</v>
      </c>
      <c r="AJ21" s="84">
        <f>'BAR BB| Open rates'!AJ21*0.8 + 35</f>
        <v>38355</v>
      </c>
      <c r="AK21" s="84">
        <f>'BAR BB| Open rates'!AK21*0.8 + 35</f>
        <v>46355</v>
      </c>
      <c r="AL21" s="84">
        <f>'BAR BB| Open rates'!AL21*0.8 + 35</f>
        <v>46355</v>
      </c>
      <c r="AM21" s="84">
        <f>'BAR BB| Open rates'!AM21*0.8 + 35</f>
        <v>48755</v>
      </c>
      <c r="AN21" s="84">
        <f>'BAR BB| Open rates'!AN21*0.8 + 35</f>
        <v>46355</v>
      </c>
      <c r="AO21" s="84">
        <f>'BAR BB| Open rates'!AO21*0.8 + 35</f>
        <v>55955</v>
      </c>
      <c r="AP21" s="84">
        <f>'BAR BB| Open rates'!AP21*0.8 + 35</f>
        <v>57235</v>
      </c>
      <c r="AQ21" s="84">
        <f>'BAR BB| Open rates'!AQ21*0.8 + 35</f>
        <v>57235</v>
      </c>
      <c r="AR21" s="84">
        <f>'BAR BB| Open rates'!AR21*0.8 + 35</f>
        <v>57235</v>
      </c>
      <c r="AS21" s="84">
        <f>'BAR BB| Open rates'!AS21*0.8 + 35</f>
        <v>38355</v>
      </c>
      <c r="AT21" s="84">
        <f>'BAR BB| Open rates'!AT21*0.8 + 35</f>
        <v>38355</v>
      </c>
      <c r="AU21" s="84">
        <f>'BAR BB| Open rates'!AU21*0.8 + 35</f>
        <v>36755</v>
      </c>
      <c r="AV21" s="84">
        <f>'BAR BB| Open rates'!AV21*0.8 + 35</f>
        <v>38355</v>
      </c>
      <c r="AW21" s="84">
        <f>'BAR BB| Open rates'!AW21*0.8 + 35</f>
        <v>36755</v>
      </c>
      <c r="AX21" s="84">
        <f>'BAR BB| Open rates'!AX21*0.8 + 35</f>
        <v>36755</v>
      </c>
      <c r="AY21" s="84">
        <f>'BAR BB| Open rates'!AY21*0.8 + 35</f>
        <v>36755</v>
      </c>
      <c r="AZ21" s="84">
        <f>'BAR BB| Open rates'!AZ21*0.8 + 35</f>
        <v>31955</v>
      </c>
      <c r="BA21" s="84">
        <f>'BAR BB| Open rates'!BA21*0.8 + 35</f>
        <v>30355</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75" customHeight="1" x14ac:dyDescent="0.2">
      <c r="A25" s="223" t="s">
        <v>157</v>
      </c>
    </row>
    <row r="26" spans="1:53" s="14" customFormat="1" ht="12.75" customHeight="1" x14ac:dyDescent="0.2">
      <c r="A26" s="223"/>
    </row>
    <row r="27" spans="1:53" s="11" customFormat="1" ht="12.75" customHeight="1" x14ac:dyDescent="0.2">
      <c r="A27" s="223"/>
    </row>
    <row r="28" spans="1:53" s="1" customFormat="1" x14ac:dyDescent="0.2"/>
    <row r="29" spans="1:53" s="76" customFormat="1" ht="12.75" customHeight="1" x14ac:dyDescent="0.2">
      <c r="A29" s="137" t="s">
        <v>58</v>
      </c>
    </row>
    <row r="30" spans="1:53" s="108" customFormat="1" ht="35.25" customHeight="1" x14ac:dyDescent="0.2">
      <c r="A30" s="150" t="s">
        <v>163</v>
      </c>
    </row>
    <row r="31" spans="1:53" s="108" customFormat="1" ht="35.25" customHeight="1" x14ac:dyDescent="0.2">
      <c r="A31" s="150" t="s">
        <v>188</v>
      </c>
    </row>
    <row r="32" spans="1:53"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ht="12.75" thickBot="1" x14ac:dyDescent="0.25">
      <c r="A37" s="85" t="s">
        <v>65</v>
      </c>
    </row>
    <row r="38" spans="1:1" s="13" customFormat="1" ht="108" customHeight="1" x14ac:dyDescent="0.2">
      <c r="A38" s="226" t="s">
        <v>274</v>
      </c>
    </row>
    <row r="39" spans="1:1" x14ac:dyDescent="0.2">
      <c r="A39" s="227"/>
    </row>
    <row r="40" spans="1:1" x14ac:dyDescent="0.2">
      <c r="A40" s="227"/>
    </row>
    <row r="41" spans="1:1" x14ac:dyDescent="0.2">
      <c r="A41" s="227"/>
    </row>
    <row r="42" spans="1:1" x14ac:dyDescent="0.2">
      <c r="A42" s="227"/>
    </row>
    <row r="43" spans="1:1" x14ac:dyDescent="0.2">
      <c r="A43" s="227"/>
    </row>
    <row r="44" spans="1:1" x14ac:dyDescent="0.2">
      <c r="A44" s="227"/>
    </row>
    <row r="45" spans="1:1" x14ac:dyDescent="0.2">
      <c r="A45" s="227"/>
    </row>
    <row r="46" spans="1:1" x14ac:dyDescent="0.2">
      <c r="A46" s="227"/>
    </row>
    <row r="47" spans="1:1" x14ac:dyDescent="0.2">
      <c r="A47" s="227"/>
    </row>
    <row r="48" spans="1:1" x14ac:dyDescent="0.2">
      <c r="A48" s="227"/>
    </row>
    <row r="49" spans="1:1" x14ac:dyDescent="0.2">
      <c r="A49" s="227"/>
    </row>
    <row r="50" spans="1:1" x14ac:dyDescent="0.2">
      <c r="A50" s="227"/>
    </row>
    <row r="51" spans="1:1" x14ac:dyDescent="0.2">
      <c r="A51" s="227"/>
    </row>
    <row r="52" spans="1:1" x14ac:dyDescent="0.2">
      <c r="A52" s="227"/>
    </row>
    <row r="53" spans="1:1" x14ac:dyDescent="0.2">
      <c r="A53" s="227"/>
    </row>
    <row r="54" spans="1:1" x14ac:dyDescent="0.2">
      <c r="A54" s="227"/>
    </row>
    <row r="55" spans="1:1" x14ac:dyDescent="0.2">
      <c r="A55" s="227"/>
    </row>
    <row r="56" spans="1:1" x14ac:dyDescent="0.2">
      <c r="A56" s="227"/>
    </row>
    <row r="57" spans="1:1" x14ac:dyDescent="0.2">
      <c r="A57" s="227"/>
    </row>
    <row r="58" spans="1:1" ht="12.75" thickBot="1" x14ac:dyDescent="0.25">
      <c r="A58" s="228"/>
    </row>
  </sheetData>
  <mergeCells count="2">
    <mergeCell ref="A25:A27"/>
    <mergeCell ref="A38:A58"/>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zoomScaleNormal="100" workbookViewId="0">
      <pane xSplit="1" topLeftCell="B1" activePane="topRight" state="frozen"/>
      <selection activeCell="BE26" sqref="BE26:BE27"/>
      <selection pane="topRight" activeCell="E17" sqref="E17"/>
    </sheetView>
  </sheetViews>
  <sheetFormatPr defaultColWidth="10.28515625" defaultRowHeight="12" x14ac:dyDescent="0.2"/>
  <cols>
    <col min="1" max="1" width="42" style="1" customWidth="1"/>
    <col min="2" max="4" width="10.28515625" style="2"/>
    <col min="5" max="6" width="10.42578125" style="2" customWidth="1"/>
    <col min="7" max="16384" width="10.28515625" style="2"/>
  </cols>
  <sheetData>
    <row r="1" spans="1:53" s="5" customFormat="1" ht="25.5" customHeight="1" x14ac:dyDescent="0.2">
      <c r="A1" s="47" t="s">
        <v>50</v>
      </c>
    </row>
    <row r="2" spans="1:53" s="5" customFormat="1" ht="12.75" x14ac:dyDescent="0.2">
      <c r="A2" s="6" t="s">
        <v>175</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rates'!B6*0.85</f>
        <v>5865</v>
      </c>
      <c r="C6" s="84">
        <f>'BAR BB| Open rates'!C6*0.85</f>
        <v>6715</v>
      </c>
      <c r="D6" s="84">
        <f>'BAR BB| Open rates'!D6*0.85</f>
        <v>5865</v>
      </c>
      <c r="E6" s="84">
        <f>'BAR BB| Open rates'!E6*0.85</f>
        <v>5865</v>
      </c>
      <c r="F6" s="84">
        <f>'BAR BB| Open rates'!F6*0.85</f>
        <v>5865</v>
      </c>
      <c r="G6" s="84">
        <f>'BAR BB| Open rates'!G6*0.85</f>
        <v>5525</v>
      </c>
      <c r="H6" s="84">
        <f>'BAR BB| Open rates'!H6*0.85</f>
        <v>5525</v>
      </c>
      <c r="I6" s="84">
        <f>'BAR BB| Open rates'!I6*0.85</f>
        <v>5865</v>
      </c>
      <c r="J6" s="84">
        <f>'BAR BB| Open rates'!J6*0.85</f>
        <v>5525</v>
      </c>
      <c r="K6" s="84">
        <f>'BAR BB| Open rates'!K6*0.85</f>
        <v>5865</v>
      </c>
      <c r="L6" s="84">
        <f>'BAR BB| Open rates'!L6*0.85</f>
        <v>5525</v>
      </c>
      <c r="M6" s="84">
        <f>'BAR BB| Open rates'!M6*0.85</f>
        <v>5865</v>
      </c>
      <c r="N6" s="84">
        <f>'BAR BB| Open rates'!N6*0.85</f>
        <v>5525</v>
      </c>
      <c r="O6" s="84">
        <f>'BAR BB| Open rates'!O6*0.85</f>
        <v>5865</v>
      </c>
      <c r="P6" s="84">
        <f>'BAR BB| Open rates'!P6*0.85</f>
        <v>4760</v>
      </c>
      <c r="Q6" s="84">
        <f>'BAR BB| Open rates'!Q6*0.85</f>
        <v>4760</v>
      </c>
      <c r="R6" s="84">
        <f>'BAR BB| Open rates'!R6*0.85</f>
        <v>5865</v>
      </c>
      <c r="S6" s="84">
        <f>'BAR BB| Open rates'!S6*0.85</f>
        <v>9265</v>
      </c>
      <c r="T6" s="84">
        <f>'BAR BB| Open rates'!T6*0.85</f>
        <v>13515</v>
      </c>
      <c r="U6" s="84">
        <f>'BAR BB| Open rates'!U6*0.85</f>
        <v>22865</v>
      </c>
      <c r="V6" s="84">
        <f>'BAR BB| Open rates'!V6*0.85</f>
        <v>25415</v>
      </c>
      <c r="W6" s="84">
        <f>'BAR BB| Open rates'!W6*0.85</f>
        <v>30515</v>
      </c>
      <c r="X6" s="84">
        <f>'BAR BB| Open rates'!X6*0.85</f>
        <v>30515</v>
      </c>
      <c r="Y6" s="84">
        <f>'BAR BB| Open rates'!Y6*0.85</f>
        <v>30515</v>
      </c>
      <c r="Z6" s="84">
        <f>'BAR BB| Open rates'!Z6*0.85</f>
        <v>22865</v>
      </c>
      <c r="AA6" s="84">
        <f>'BAR BB| Open rates'!AA6*0.85</f>
        <v>13515</v>
      </c>
      <c r="AB6" s="84">
        <f>'BAR BB| Open rates'!AB6*0.85</f>
        <v>13515</v>
      </c>
      <c r="AC6" s="84">
        <f>'BAR BB| Open rates'!AC6*0.85</f>
        <v>13515</v>
      </c>
      <c r="AD6" s="84">
        <f>'BAR BB| Open rates'!AD6*0.85</f>
        <v>13515</v>
      </c>
      <c r="AE6" s="84">
        <f>'BAR BB| Open rates'!AE6*0.85</f>
        <v>15215</v>
      </c>
      <c r="AF6" s="84">
        <f>'BAR BB| Open rates'!AF6*0.85</f>
        <v>17765</v>
      </c>
      <c r="AG6" s="84">
        <f>'BAR BB| Open rates'!AG6*0.85</f>
        <v>15215</v>
      </c>
      <c r="AH6" s="84">
        <f>'BAR BB| Open rates'!AH6*0.85</f>
        <v>17765</v>
      </c>
      <c r="AI6" s="84">
        <f>'BAR BB| Open rates'!AI6*0.85</f>
        <v>17765</v>
      </c>
      <c r="AJ6" s="84">
        <f>'BAR BB| Open rates'!AJ6*0.85</f>
        <v>15215</v>
      </c>
      <c r="AK6" s="84">
        <f>'BAR BB| Open rates'!AK6*0.85</f>
        <v>15215</v>
      </c>
      <c r="AL6" s="84">
        <f>'BAR BB| Open rates'!AL6*0.85</f>
        <v>15215</v>
      </c>
      <c r="AM6" s="84">
        <f>'BAR BB| Open rates'!AM6*0.85</f>
        <v>17765</v>
      </c>
      <c r="AN6" s="84">
        <f>'BAR BB| Open rates'!AN6*0.85</f>
        <v>15215</v>
      </c>
      <c r="AO6" s="84">
        <f>'BAR BB| Open rates'!AO6*0.85</f>
        <v>25415</v>
      </c>
      <c r="AP6" s="84">
        <f>'BAR BB| Open rates'!AP6*0.85</f>
        <v>26775</v>
      </c>
      <c r="AQ6" s="84">
        <f>'BAR BB| Open rates'!AQ6*0.85</f>
        <v>26775</v>
      </c>
      <c r="AR6" s="84">
        <f>'BAR BB| Open rates'!AR6*0.85</f>
        <v>26775</v>
      </c>
      <c r="AS6" s="84">
        <f>'BAR BB| Open rates'!AS6*0.85</f>
        <v>15215</v>
      </c>
      <c r="AT6" s="84">
        <f>'BAR BB| Open rates'!AT6*0.85</f>
        <v>15215</v>
      </c>
      <c r="AU6" s="84">
        <f>'BAR BB| Open rates'!AU6*0.85</f>
        <v>13515</v>
      </c>
      <c r="AV6" s="84">
        <f>'BAR BB| Open rates'!AV6*0.85</f>
        <v>15215</v>
      </c>
      <c r="AW6" s="84">
        <f>'BAR BB| Open rates'!AW6*0.85</f>
        <v>13515</v>
      </c>
      <c r="AX6" s="84">
        <f>'BAR BB| Open rates'!AX6*0.85</f>
        <v>13515</v>
      </c>
      <c r="AY6" s="84">
        <f>'BAR BB| Open rates'!AY6*0.85</f>
        <v>13515</v>
      </c>
      <c r="AZ6" s="84">
        <f>'BAR BB| Open rates'!AZ6*0.85</f>
        <v>8415</v>
      </c>
      <c r="BA6" s="84">
        <f>'BAR BB| Open rates'!BA6*0.85</f>
        <v>6715</v>
      </c>
    </row>
    <row r="7" spans="1:53" s="14" customFormat="1" ht="12" customHeight="1" x14ac:dyDescent="0.2">
      <c r="A7" s="33">
        <v>2</v>
      </c>
      <c r="B7" s="84">
        <f>'BAR BB| Open rates'!B7*0.85</f>
        <v>6970</v>
      </c>
      <c r="C7" s="84">
        <f>'BAR BB| Open rates'!C7*0.85</f>
        <v>7820</v>
      </c>
      <c r="D7" s="84">
        <f>'BAR BB| Open rates'!D7*0.85</f>
        <v>6970</v>
      </c>
      <c r="E7" s="84">
        <f>'BAR BB| Open rates'!E7*0.85</f>
        <v>6970</v>
      </c>
      <c r="F7" s="84">
        <f>'BAR BB| Open rates'!F7*0.85</f>
        <v>6970</v>
      </c>
      <c r="G7" s="84">
        <f>'BAR BB| Open rates'!G7*0.85</f>
        <v>6630</v>
      </c>
      <c r="H7" s="84">
        <f>'BAR BB| Open rates'!H7*0.85</f>
        <v>6630</v>
      </c>
      <c r="I7" s="84">
        <f>'BAR BB| Open rates'!I7*0.85</f>
        <v>6970</v>
      </c>
      <c r="J7" s="84">
        <f>'BAR BB| Open rates'!J7*0.85</f>
        <v>6630</v>
      </c>
      <c r="K7" s="84">
        <f>'BAR BB| Open rates'!K7*0.85</f>
        <v>6970</v>
      </c>
      <c r="L7" s="84">
        <f>'BAR BB| Open rates'!L7*0.85</f>
        <v>6630</v>
      </c>
      <c r="M7" s="84">
        <f>'BAR BB| Open rates'!M7*0.85</f>
        <v>6970</v>
      </c>
      <c r="N7" s="84">
        <f>'BAR BB| Open rates'!N7*0.85</f>
        <v>6630</v>
      </c>
      <c r="O7" s="84">
        <f>'BAR BB| Open rates'!O7*0.85</f>
        <v>6970</v>
      </c>
      <c r="P7" s="84">
        <f>'BAR BB| Open rates'!P7*0.85</f>
        <v>5865</v>
      </c>
      <c r="Q7" s="84">
        <f>'BAR BB| Open rates'!Q7*0.85</f>
        <v>5865</v>
      </c>
      <c r="R7" s="84">
        <f>'BAR BB| Open rates'!R7*0.85</f>
        <v>6970</v>
      </c>
      <c r="S7" s="84">
        <f>'BAR BB| Open rates'!S7*0.85</f>
        <v>10370</v>
      </c>
      <c r="T7" s="84">
        <f>'BAR BB| Open rates'!T7*0.85</f>
        <v>14620</v>
      </c>
      <c r="U7" s="84">
        <f>'BAR BB| Open rates'!U7*0.85</f>
        <v>24140</v>
      </c>
      <c r="V7" s="84">
        <f>'BAR BB| Open rates'!V7*0.85</f>
        <v>26690</v>
      </c>
      <c r="W7" s="84">
        <f>'BAR BB| Open rates'!W7*0.85</f>
        <v>31790</v>
      </c>
      <c r="X7" s="84">
        <f>'BAR BB| Open rates'!X7*0.85</f>
        <v>31790</v>
      </c>
      <c r="Y7" s="84">
        <f>'BAR BB| Open rates'!Y7*0.85</f>
        <v>31790</v>
      </c>
      <c r="Z7" s="84">
        <f>'BAR BB| Open rates'!Z7*0.85</f>
        <v>24140</v>
      </c>
      <c r="AA7" s="84">
        <f>'BAR BB| Open rates'!AA7*0.85</f>
        <v>14790</v>
      </c>
      <c r="AB7" s="84">
        <f>'BAR BB| Open rates'!AB7*0.85</f>
        <v>14790</v>
      </c>
      <c r="AC7" s="84">
        <f>'BAR BB| Open rates'!AC7*0.85</f>
        <v>14790</v>
      </c>
      <c r="AD7" s="84">
        <f>'BAR BB| Open rates'!AD7*0.85</f>
        <v>14790</v>
      </c>
      <c r="AE7" s="84">
        <f>'BAR BB| Open rates'!AE7*0.85</f>
        <v>16490</v>
      </c>
      <c r="AF7" s="84">
        <f>'BAR BB| Open rates'!AF7*0.85</f>
        <v>19040</v>
      </c>
      <c r="AG7" s="84">
        <f>'BAR BB| Open rates'!AG7*0.85</f>
        <v>16490</v>
      </c>
      <c r="AH7" s="84">
        <f>'BAR BB| Open rates'!AH7*0.85</f>
        <v>19040</v>
      </c>
      <c r="AI7" s="84">
        <f>'BAR BB| Open rates'!AI7*0.85</f>
        <v>19040</v>
      </c>
      <c r="AJ7" s="84">
        <f>'BAR BB| Open rates'!AJ7*0.85</f>
        <v>16490</v>
      </c>
      <c r="AK7" s="84">
        <f>'BAR BB| Open rates'!AK7*0.85</f>
        <v>16490</v>
      </c>
      <c r="AL7" s="84">
        <f>'BAR BB| Open rates'!AL7*0.85</f>
        <v>16490</v>
      </c>
      <c r="AM7" s="84">
        <f>'BAR BB| Open rates'!AM7*0.85</f>
        <v>19040</v>
      </c>
      <c r="AN7" s="84">
        <f>'BAR BB| Open rates'!AN7*0.85</f>
        <v>16490</v>
      </c>
      <c r="AO7" s="84">
        <f>'BAR BB| Open rates'!AO7*0.85</f>
        <v>26690</v>
      </c>
      <c r="AP7" s="84">
        <f>'BAR BB| Open rates'!AP7*0.85</f>
        <v>28050</v>
      </c>
      <c r="AQ7" s="84">
        <f>'BAR BB| Open rates'!AQ7*0.85</f>
        <v>28050</v>
      </c>
      <c r="AR7" s="84">
        <f>'BAR BB| Open rates'!AR7*0.85</f>
        <v>28050</v>
      </c>
      <c r="AS7" s="84">
        <f>'BAR BB| Open rates'!AS7*0.85</f>
        <v>16490</v>
      </c>
      <c r="AT7" s="84">
        <f>'BAR BB| Open rates'!AT7*0.85</f>
        <v>16490</v>
      </c>
      <c r="AU7" s="84">
        <f>'BAR BB| Open rates'!AU7*0.85</f>
        <v>14790</v>
      </c>
      <c r="AV7" s="84">
        <f>'BAR BB| Open rates'!AV7*0.85</f>
        <v>16490</v>
      </c>
      <c r="AW7" s="84">
        <f>'BAR BB| Open rates'!AW7*0.85</f>
        <v>14790</v>
      </c>
      <c r="AX7" s="84">
        <f>'BAR BB| Open rates'!AX7*0.85</f>
        <v>14790</v>
      </c>
      <c r="AY7" s="84">
        <f>'BAR BB| Open rates'!AY7*0.85</f>
        <v>14790</v>
      </c>
      <c r="AZ7" s="84">
        <f>'BAR BB| Open rates'!AZ7*0.85</f>
        <v>9690</v>
      </c>
      <c r="BA7" s="84">
        <f>'BAR BB| Open rates'!BA7*0.85</f>
        <v>7990</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rates'!B9*0.85</f>
        <v>7565</v>
      </c>
      <c r="C9" s="84">
        <f>'BAR BB| Open rates'!C9*0.85</f>
        <v>8415</v>
      </c>
      <c r="D9" s="84">
        <f>'BAR BB| Open rates'!D9*0.85</f>
        <v>7565</v>
      </c>
      <c r="E9" s="84">
        <f>'BAR BB| Open rates'!E9*0.85</f>
        <v>7565</v>
      </c>
      <c r="F9" s="84">
        <f>'BAR BB| Open rates'!F9*0.85</f>
        <v>7565</v>
      </c>
      <c r="G9" s="84">
        <f>'BAR BB| Open rates'!G9*0.85</f>
        <v>7225</v>
      </c>
      <c r="H9" s="84">
        <f>'BAR BB| Open rates'!H9*0.85</f>
        <v>7225</v>
      </c>
      <c r="I9" s="84">
        <f>'BAR BB| Open rates'!I9*0.85</f>
        <v>7565</v>
      </c>
      <c r="J9" s="84">
        <f>'BAR BB| Open rates'!J9*0.85</f>
        <v>7225</v>
      </c>
      <c r="K9" s="84">
        <f>'BAR BB| Open rates'!K9*0.85</f>
        <v>7565</v>
      </c>
      <c r="L9" s="84">
        <f>'BAR BB| Open rates'!L9*0.85</f>
        <v>7225</v>
      </c>
      <c r="M9" s="84">
        <f>'BAR BB| Open rates'!M9*0.85</f>
        <v>7565</v>
      </c>
      <c r="N9" s="84">
        <f>'BAR BB| Open rates'!N9*0.85</f>
        <v>7225</v>
      </c>
      <c r="O9" s="84">
        <f>'BAR BB| Open rates'!O9*0.85</f>
        <v>7565</v>
      </c>
      <c r="P9" s="84">
        <f>'BAR BB| Open rates'!P9*0.85</f>
        <v>6460</v>
      </c>
      <c r="Q9" s="84">
        <f>'BAR BB| Open rates'!Q9*0.85</f>
        <v>6460</v>
      </c>
      <c r="R9" s="84">
        <f>'BAR BB| Open rates'!R9*0.85</f>
        <v>7565</v>
      </c>
      <c r="S9" s="84">
        <f>'BAR BB| Open rates'!S9*0.85</f>
        <v>10965</v>
      </c>
      <c r="T9" s="84">
        <f>'BAR BB| Open rates'!T9*0.85</f>
        <v>15215</v>
      </c>
      <c r="U9" s="84">
        <f>'BAR BB| Open rates'!U9*0.85</f>
        <v>24565</v>
      </c>
      <c r="V9" s="84">
        <f>'BAR BB| Open rates'!V9*0.85</f>
        <v>27115</v>
      </c>
      <c r="W9" s="84">
        <f>'BAR BB| Open rates'!W9*0.85</f>
        <v>32215</v>
      </c>
      <c r="X9" s="84">
        <f>'BAR BB| Open rates'!X9*0.85</f>
        <v>32215</v>
      </c>
      <c r="Y9" s="84">
        <f>'BAR BB| Open rates'!Y9*0.85</f>
        <v>32215</v>
      </c>
      <c r="Z9" s="84">
        <f>'BAR BB| Open rates'!Z9*0.85</f>
        <v>24565</v>
      </c>
      <c r="AA9" s="84">
        <f>'BAR BB| Open rates'!AA9*0.85</f>
        <v>15215</v>
      </c>
      <c r="AB9" s="84">
        <f>'BAR BB| Open rates'!AB9*0.85</f>
        <v>15215</v>
      </c>
      <c r="AC9" s="84">
        <f>'BAR BB| Open rates'!AC9*0.85</f>
        <v>15215</v>
      </c>
      <c r="AD9" s="84">
        <f>'BAR BB| Open rates'!AD9*0.85</f>
        <v>15215</v>
      </c>
      <c r="AE9" s="84">
        <f>'BAR BB| Open rates'!AE9*0.85</f>
        <v>16915</v>
      </c>
      <c r="AF9" s="84">
        <f>'BAR BB| Open rates'!AF9*0.85</f>
        <v>19465</v>
      </c>
      <c r="AG9" s="84">
        <f>'BAR BB| Open rates'!AG9*0.85</f>
        <v>16915</v>
      </c>
      <c r="AH9" s="84">
        <f>'BAR BB| Open rates'!AH9*0.85</f>
        <v>19465</v>
      </c>
      <c r="AI9" s="84">
        <f>'BAR BB| Open rates'!AI9*0.85</f>
        <v>19465</v>
      </c>
      <c r="AJ9" s="84">
        <f>'BAR BB| Open rates'!AJ9*0.85</f>
        <v>16915</v>
      </c>
      <c r="AK9" s="84">
        <f>'BAR BB| Open rates'!AK9*0.85</f>
        <v>16915</v>
      </c>
      <c r="AL9" s="84">
        <f>'BAR BB| Open rates'!AL9*0.85</f>
        <v>16915</v>
      </c>
      <c r="AM9" s="84">
        <f>'BAR BB| Open rates'!AM9*0.85</f>
        <v>19465</v>
      </c>
      <c r="AN9" s="84">
        <f>'BAR BB| Open rates'!AN9*0.85</f>
        <v>16915</v>
      </c>
      <c r="AO9" s="84">
        <f>'BAR BB| Open rates'!AO9*0.85</f>
        <v>27115</v>
      </c>
      <c r="AP9" s="84">
        <f>'BAR BB| Open rates'!AP9*0.85</f>
        <v>28475</v>
      </c>
      <c r="AQ9" s="84">
        <f>'BAR BB| Open rates'!AQ9*0.85</f>
        <v>28475</v>
      </c>
      <c r="AR9" s="84">
        <f>'BAR BB| Open rates'!AR9*0.85</f>
        <v>28475</v>
      </c>
      <c r="AS9" s="84">
        <f>'BAR BB| Open rates'!AS9*0.85</f>
        <v>16915</v>
      </c>
      <c r="AT9" s="84">
        <f>'BAR BB| Open rates'!AT9*0.85</f>
        <v>16915</v>
      </c>
      <c r="AU9" s="84">
        <f>'BAR BB| Open rates'!AU9*0.85</f>
        <v>15215</v>
      </c>
      <c r="AV9" s="84">
        <f>'BAR BB| Open rates'!AV9*0.85</f>
        <v>16915</v>
      </c>
      <c r="AW9" s="84">
        <f>'BAR BB| Open rates'!AW9*0.85</f>
        <v>15215</v>
      </c>
      <c r="AX9" s="84">
        <f>'BAR BB| Open rates'!AX9*0.85</f>
        <v>15215</v>
      </c>
      <c r="AY9" s="84">
        <f>'BAR BB| Open rates'!AY9*0.85</f>
        <v>15215</v>
      </c>
      <c r="AZ9" s="84">
        <f>'BAR BB| Open rates'!AZ9*0.85</f>
        <v>10115</v>
      </c>
      <c r="BA9" s="84">
        <f>'BAR BB| Open rates'!BA9*0.85</f>
        <v>8415</v>
      </c>
    </row>
    <row r="10" spans="1:53" s="14" customFormat="1" ht="12" customHeight="1" x14ac:dyDescent="0.2">
      <c r="A10" s="33">
        <v>2</v>
      </c>
      <c r="B10" s="84">
        <f>'BAR BB| Open rates'!B10*0.85</f>
        <v>8670</v>
      </c>
      <c r="C10" s="84">
        <f>'BAR BB| Open rates'!C10*0.85</f>
        <v>9520</v>
      </c>
      <c r="D10" s="84">
        <f>'BAR BB| Open rates'!D10*0.85</f>
        <v>8670</v>
      </c>
      <c r="E10" s="84">
        <f>'BAR BB| Open rates'!E10*0.85</f>
        <v>8670</v>
      </c>
      <c r="F10" s="84">
        <f>'BAR BB| Open rates'!F10*0.85</f>
        <v>8670</v>
      </c>
      <c r="G10" s="84">
        <f>'BAR BB| Open rates'!G10*0.85</f>
        <v>8330</v>
      </c>
      <c r="H10" s="84">
        <f>'BAR BB| Open rates'!H10*0.85</f>
        <v>8330</v>
      </c>
      <c r="I10" s="84">
        <f>'BAR BB| Open rates'!I10*0.85</f>
        <v>8670</v>
      </c>
      <c r="J10" s="84">
        <f>'BAR BB| Open rates'!J10*0.85</f>
        <v>8330</v>
      </c>
      <c r="K10" s="84">
        <f>'BAR BB| Open rates'!K10*0.85</f>
        <v>8670</v>
      </c>
      <c r="L10" s="84">
        <f>'BAR BB| Open rates'!L10*0.85</f>
        <v>8330</v>
      </c>
      <c r="M10" s="84">
        <f>'BAR BB| Open rates'!M10*0.85</f>
        <v>8670</v>
      </c>
      <c r="N10" s="84">
        <f>'BAR BB| Open rates'!N10*0.85</f>
        <v>8330</v>
      </c>
      <c r="O10" s="84">
        <f>'BAR BB| Open rates'!O10*0.85</f>
        <v>8670</v>
      </c>
      <c r="P10" s="84">
        <f>'BAR BB| Open rates'!P10*0.85</f>
        <v>7565</v>
      </c>
      <c r="Q10" s="84">
        <f>'BAR BB| Open rates'!Q10*0.85</f>
        <v>7565</v>
      </c>
      <c r="R10" s="84">
        <f>'BAR BB| Open rates'!R10*0.85</f>
        <v>8670</v>
      </c>
      <c r="S10" s="84">
        <f>'BAR BB| Open rates'!S10*0.85</f>
        <v>12070</v>
      </c>
      <c r="T10" s="84">
        <f>'BAR BB| Open rates'!T10*0.85</f>
        <v>16320</v>
      </c>
      <c r="U10" s="84">
        <f>'BAR BB| Open rates'!U10*0.85</f>
        <v>25840</v>
      </c>
      <c r="V10" s="84">
        <f>'BAR BB| Open rates'!V10*0.85</f>
        <v>28390</v>
      </c>
      <c r="W10" s="84">
        <f>'BAR BB| Open rates'!W10*0.85</f>
        <v>33490</v>
      </c>
      <c r="X10" s="84">
        <f>'BAR BB| Open rates'!X10*0.85</f>
        <v>33490</v>
      </c>
      <c r="Y10" s="84">
        <f>'BAR BB| Open rates'!Y10*0.85</f>
        <v>33490</v>
      </c>
      <c r="Z10" s="84">
        <f>'BAR BB| Open rates'!Z10*0.85</f>
        <v>25840</v>
      </c>
      <c r="AA10" s="84">
        <f>'BAR BB| Open rates'!AA10*0.85</f>
        <v>16490</v>
      </c>
      <c r="AB10" s="84">
        <f>'BAR BB| Open rates'!AB10*0.85</f>
        <v>16490</v>
      </c>
      <c r="AC10" s="84">
        <f>'BAR BB| Open rates'!AC10*0.85</f>
        <v>16490</v>
      </c>
      <c r="AD10" s="84">
        <f>'BAR BB| Open rates'!AD10*0.85</f>
        <v>16490</v>
      </c>
      <c r="AE10" s="84">
        <f>'BAR BB| Open rates'!AE10*0.85</f>
        <v>18190</v>
      </c>
      <c r="AF10" s="84">
        <f>'BAR BB| Open rates'!AF10*0.85</f>
        <v>20740</v>
      </c>
      <c r="AG10" s="84">
        <f>'BAR BB| Open rates'!AG10*0.85</f>
        <v>18190</v>
      </c>
      <c r="AH10" s="84">
        <f>'BAR BB| Open rates'!AH10*0.85</f>
        <v>20740</v>
      </c>
      <c r="AI10" s="84">
        <f>'BAR BB| Open rates'!AI10*0.85</f>
        <v>20740</v>
      </c>
      <c r="AJ10" s="84">
        <f>'BAR BB| Open rates'!AJ10*0.85</f>
        <v>18190</v>
      </c>
      <c r="AK10" s="84">
        <f>'BAR BB| Open rates'!AK10*0.85</f>
        <v>18190</v>
      </c>
      <c r="AL10" s="84">
        <f>'BAR BB| Open rates'!AL10*0.85</f>
        <v>18190</v>
      </c>
      <c r="AM10" s="84">
        <f>'BAR BB| Open rates'!AM10*0.85</f>
        <v>20740</v>
      </c>
      <c r="AN10" s="84">
        <f>'BAR BB| Open rates'!AN10*0.85</f>
        <v>18190</v>
      </c>
      <c r="AO10" s="84">
        <f>'BAR BB| Open rates'!AO10*0.85</f>
        <v>28390</v>
      </c>
      <c r="AP10" s="84">
        <f>'BAR BB| Open rates'!AP10*0.85</f>
        <v>29750</v>
      </c>
      <c r="AQ10" s="84">
        <f>'BAR BB| Open rates'!AQ10*0.85</f>
        <v>29750</v>
      </c>
      <c r="AR10" s="84">
        <f>'BAR BB| Open rates'!AR10*0.85</f>
        <v>29750</v>
      </c>
      <c r="AS10" s="84">
        <f>'BAR BB| Open rates'!AS10*0.85</f>
        <v>18190</v>
      </c>
      <c r="AT10" s="84">
        <f>'BAR BB| Open rates'!AT10*0.85</f>
        <v>18190</v>
      </c>
      <c r="AU10" s="84">
        <f>'BAR BB| Open rates'!AU10*0.85</f>
        <v>16490</v>
      </c>
      <c r="AV10" s="84">
        <f>'BAR BB| Open rates'!AV10*0.85</f>
        <v>18190</v>
      </c>
      <c r="AW10" s="84">
        <f>'BAR BB| Open rates'!AW10*0.85</f>
        <v>16490</v>
      </c>
      <c r="AX10" s="84">
        <f>'BAR BB| Open rates'!AX10*0.85</f>
        <v>16490</v>
      </c>
      <c r="AY10" s="84">
        <f>'BAR BB| Open rates'!AY10*0.85</f>
        <v>16490</v>
      </c>
      <c r="AZ10" s="84">
        <f>'BAR BB| Open rates'!AZ10*0.85</f>
        <v>11390</v>
      </c>
      <c r="BA10" s="84">
        <f>'BAR BB| Open rates'!BA10*0.85</f>
        <v>9690</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rates'!B12*0.85</f>
        <v>8415</v>
      </c>
      <c r="C12" s="84">
        <f>'BAR BB| Open rates'!C12*0.85</f>
        <v>9265</v>
      </c>
      <c r="D12" s="84">
        <f>'BAR BB| Open rates'!D12*0.85</f>
        <v>8415</v>
      </c>
      <c r="E12" s="84">
        <f>'BAR BB| Open rates'!E12*0.85</f>
        <v>8415</v>
      </c>
      <c r="F12" s="84">
        <f>'BAR BB| Open rates'!F12*0.85</f>
        <v>8415</v>
      </c>
      <c r="G12" s="84">
        <f>'BAR BB| Open rates'!G12*0.85</f>
        <v>8075</v>
      </c>
      <c r="H12" s="84">
        <f>'BAR BB| Open rates'!H12*0.85</f>
        <v>8075</v>
      </c>
      <c r="I12" s="84">
        <f>'BAR BB| Open rates'!I12*0.85</f>
        <v>8415</v>
      </c>
      <c r="J12" s="84">
        <f>'BAR BB| Open rates'!J12*0.85</f>
        <v>8075</v>
      </c>
      <c r="K12" s="84">
        <f>'BAR BB| Open rates'!K12*0.85</f>
        <v>8415</v>
      </c>
      <c r="L12" s="84">
        <f>'BAR BB| Open rates'!L12*0.85</f>
        <v>8075</v>
      </c>
      <c r="M12" s="84">
        <f>'BAR BB| Open rates'!M12*0.85</f>
        <v>8415</v>
      </c>
      <c r="N12" s="84">
        <f>'BAR BB| Open rates'!N12*0.85</f>
        <v>8075</v>
      </c>
      <c r="O12" s="84">
        <f>'BAR BB| Open rates'!O12*0.85</f>
        <v>8415</v>
      </c>
      <c r="P12" s="84">
        <f>'BAR BB| Open rates'!P12*0.85</f>
        <v>7310</v>
      </c>
      <c r="Q12" s="84">
        <f>'BAR BB| Open rates'!Q12*0.85</f>
        <v>7310</v>
      </c>
      <c r="R12" s="84">
        <f>'BAR BB| Open rates'!R12*0.85</f>
        <v>8415</v>
      </c>
      <c r="S12" s="84">
        <f>'BAR BB| Open rates'!S12*0.85</f>
        <v>11815</v>
      </c>
      <c r="T12" s="84">
        <f>'BAR BB| Open rates'!T12*0.85</f>
        <v>16065</v>
      </c>
      <c r="U12" s="84">
        <f>'BAR BB| Open rates'!U12*0.85</f>
        <v>26265</v>
      </c>
      <c r="V12" s="84">
        <f>'BAR BB| Open rates'!V12*0.85</f>
        <v>28815</v>
      </c>
      <c r="W12" s="84">
        <f>'BAR BB| Open rates'!W12*0.85</f>
        <v>33915</v>
      </c>
      <c r="X12" s="84">
        <f>'BAR BB| Open rates'!X12*0.85</f>
        <v>33915</v>
      </c>
      <c r="Y12" s="84">
        <f>'BAR BB| Open rates'!Y12*0.85</f>
        <v>33915</v>
      </c>
      <c r="Z12" s="84">
        <f>'BAR BB| Open rates'!Z12*0.85</f>
        <v>26265</v>
      </c>
      <c r="AA12" s="84">
        <f>'BAR BB| Open rates'!AA12*0.85</f>
        <v>16915</v>
      </c>
      <c r="AB12" s="84">
        <f>'BAR BB| Open rates'!AB12*0.85</f>
        <v>16065</v>
      </c>
      <c r="AC12" s="84">
        <f>'BAR BB| Open rates'!AC12*0.85</f>
        <v>16065</v>
      </c>
      <c r="AD12" s="84">
        <f>'BAR BB| Open rates'!AD12*0.85</f>
        <v>16065</v>
      </c>
      <c r="AE12" s="84">
        <f>'BAR BB| Open rates'!AE12*0.85</f>
        <v>17765</v>
      </c>
      <c r="AF12" s="84">
        <f>'BAR BB| Open rates'!AF12*0.85</f>
        <v>20315</v>
      </c>
      <c r="AG12" s="84">
        <f>'BAR BB| Open rates'!AG12*0.85</f>
        <v>17765</v>
      </c>
      <c r="AH12" s="84">
        <f>'BAR BB| Open rates'!AH12*0.85</f>
        <v>20315</v>
      </c>
      <c r="AI12" s="84">
        <f>'BAR BB| Open rates'!AI12*0.85</f>
        <v>20315</v>
      </c>
      <c r="AJ12" s="84">
        <f>'BAR BB| Open rates'!AJ12*0.85</f>
        <v>17765</v>
      </c>
      <c r="AK12" s="84">
        <f>'BAR BB| Open rates'!AK12*0.85</f>
        <v>17765</v>
      </c>
      <c r="AL12" s="84">
        <f>'BAR BB| Open rates'!AL12*0.85</f>
        <v>17765</v>
      </c>
      <c r="AM12" s="84">
        <f>'BAR BB| Open rates'!AM12*0.85</f>
        <v>20315</v>
      </c>
      <c r="AN12" s="84">
        <f>'BAR BB| Open rates'!AN12*0.85</f>
        <v>17765</v>
      </c>
      <c r="AO12" s="84">
        <f>'BAR BB| Open rates'!AO12*0.85</f>
        <v>27965</v>
      </c>
      <c r="AP12" s="84">
        <f>'BAR BB| Open rates'!AP12*0.85</f>
        <v>29325</v>
      </c>
      <c r="AQ12" s="84">
        <f>'BAR BB| Open rates'!AQ12*0.85</f>
        <v>29325</v>
      </c>
      <c r="AR12" s="84">
        <f>'BAR BB| Open rates'!AR12*0.85</f>
        <v>29325</v>
      </c>
      <c r="AS12" s="84">
        <f>'BAR BB| Open rates'!AS12*0.85</f>
        <v>17765</v>
      </c>
      <c r="AT12" s="84">
        <f>'BAR BB| Open rates'!AT12*0.85</f>
        <v>17765</v>
      </c>
      <c r="AU12" s="84">
        <f>'BAR BB| Open rates'!AU12*0.85</f>
        <v>16065</v>
      </c>
      <c r="AV12" s="84">
        <f>'BAR BB| Open rates'!AV12*0.85</f>
        <v>17765</v>
      </c>
      <c r="AW12" s="84">
        <f>'BAR BB| Open rates'!AW12*0.85</f>
        <v>16065</v>
      </c>
      <c r="AX12" s="84">
        <f>'BAR BB| Open rates'!AX12*0.85</f>
        <v>16065</v>
      </c>
      <c r="AY12" s="84">
        <f>'BAR BB| Open rates'!AY12*0.85</f>
        <v>16065</v>
      </c>
      <c r="AZ12" s="84">
        <f>'BAR BB| Open rates'!AZ12*0.85</f>
        <v>10965</v>
      </c>
      <c r="BA12" s="84">
        <f>'BAR BB| Open rates'!BA12*0.85</f>
        <v>9265</v>
      </c>
    </row>
    <row r="13" spans="1:53" s="14" customFormat="1" ht="12" customHeight="1" x14ac:dyDescent="0.2">
      <c r="A13" s="33">
        <v>2</v>
      </c>
      <c r="B13" s="84">
        <f>'BAR BB| Open rates'!B13*0.85</f>
        <v>9520</v>
      </c>
      <c r="C13" s="84">
        <f>'BAR BB| Open rates'!C13*0.85</f>
        <v>10370</v>
      </c>
      <c r="D13" s="84">
        <f>'BAR BB| Open rates'!D13*0.85</f>
        <v>9520</v>
      </c>
      <c r="E13" s="84">
        <f>'BAR BB| Open rates'!E13*0.85</f>
        <v>9520</v>
      </c>
      <c r="F13" s="84">
        <f>'BAR BB| Open rates'!F13*0.85</f>
        <v>9520</v>
      </c>
      <c r="G13" s="84">
        <f>'BAR BB| Open rates'!G13*0.85</f>
        <v>9180</v>
      </c>
      <c r="H13" s="84">
        <f>'BAR BB| Open rates'!H13*0.85</f>
        <v>9180</v>
      </c>
      <c r="I13" s="84">
        <f>'BAR BB| Open rates'!I13*0.85</f>
        <v>9520</v>
      </c>
      <c r="J13" s="84">
        <f>'BAR BB| Open rates'!J13*0.85</f>
        <v>9180</v>
      </c>
      <c r="K13" s="84">
        <f>'BAR BB| Open rates'!K13*0.85</f>
        <v>9520</v>
      </c>
      <c r="L13" s="84">
        <f>'BAR BB| Open rates'!L13*0.85</f>
        <v>9180</v>
      </c>
      <c r="M13" s="84">
        <f>'BAR BB| Open rates'!M13*0.85</f>
        <v>9520</v>
      </c>
      <c r="N13" s="84">
        <f>'BAR BB| Open rates'!N13*0.85</f>
        <v>9180</v>
      </c>
      <c r="O13" s="84">
        <f>'BAR BB| Open rates'!O13*0.85</f>
        <v>9520</v>
      </c>
      <c r="P13" s="84">
        <f>'BAR BB| Open rates'!P13*0.85</f>
        <v>8415</v>
      </c>
      <c r="Q13" s="84">
        <f>'BAR BB| Open rates'!Q13*0.85</f>
        <v>8415</v>
      </c>
      <c r="R13" s="84">
        <f>'BAR BB| Open rates'!R13*0.85</f>
        <v>9520</v>
      </c>
      <c r="S13" s="84">
        <f>'BAR BB| Open rates'!S13*0.85</f>
        <v>12920</v>
      </c>
      <c r="T13" s="84">
        <f>'BAR BB| Open rates'!T13*0.85</f>
        <v>17170</v>
      </c>
      <c r="U13" s="84">
        <f>'BAR BB| Open rates'!U13*0.85</f>
        <v>27540</v>
      </c>
      <c r="V13" s="84">
        <f>'BAR BB| Open rates'!V13*0.85</f>
        <v>30090</v>
      </c>
      <c r="W13" s="84">
        <f>'BAR BB| Open rates'!W13*0.85</f>
        <v>35190</v>
      </c>
      <c r="X13" s="84">
        <f>'BAR BB| Open rates'!X13*0.85</f>
        <v>35190</v>
      </c>
      <c r="Y13" s="84">
        <f>'BAR BB| Open rates'!Y13*0.85</f>
        <v>35190</v>
      </c>
      <c r="Z13" s="84">
        <f>'BAR BB| Open rates'!Z13*0.85</f>
        <v>27540</v>
      </c>
      <c r="AA13" s="84">
        <f>'BAR BB| Open rates'!AA13*0.85</f>
        <v>18190</v>
      </c>
      <c r="AB13" s="84">
        <f>'BAR BB| Open rates'!AB13*0.85</f>
        <v>17340</v>
      </c>
      <c r="AC13" s="84">
        <f>'BAR BB| Open rates'!AC13*0.85</f>
        <v>17340</v>
      </c>
      <c r="AD13" s="84">
        <f>'BAR BB| Open rates'!AD13*0.85</f>
        <v>17340</v>
      </c>
      <c r="AE13" s="84">
        <f>'BAR BB| Open rates'!AE13*0.85</f>
        <v>19040</v>
      </c>
      <c r="AF13" s="84">
        <f>'BAR BB| Open rates'!AF13*0.85</f>
        <v>21590</v>
      </c>
      <c r="AG13" s="84">
        <f>'BAR BB| Open rates'!AG13*0.85</f>
        <v>19040</v>
      </c>
      <c r="AH13" s="84">
        <f>'BAR BB| Open rates'!AH13*0.85</f>
        <v>21590</v>
      </c>
      <c r="AI13" s="84">
        <f>'BAR BB| Open rates'!AI13*0.85</f>
        <v>21590</v>
      </c>
      <c r="AJ13" s="84">
        <f>'BAR BB| Open rates'!AJ13*0.85</f>
        <v>19040</v>
      </c>
      <c r="AK13" s="84">
        <f>'BAR BB| Open rates'!AK13*0.85</f>
        <v>19040</v>
      </c>
      <c r="AL13" s="84">
        <f>'BAR BB| Open rates'!AL13*0.85</f>
        <v>19040</v>
      </c>
      <c r="AM13" s="84">
        <f>'BAR BB| Open rates'!AM13*0.85</f>
        <v>21590</v>
      </c>
      <c r="AN13" s="84">
        <f>'BAR BB| Open rates'!AN13*0.85</f>
        <v>19040</v>
      </c>
      <c r="AO13" s="84">
        <f>'BAR BB| Open rates'!AO13*0.85</f>
        <v>29240</v>
      </c>
      <c r="AP13" s="84">
        <f>'BAR BB| Open rates'!AP13*0.85</f>
        <v>30600</v>
      </c>
      <c r="AQ13" s="84">
        <f>'BAR BB| Open rates'!AQ13*0.85</f>
        <v>30600</v>
      </c>
      <c r="AR13" s="84">
        <f>'BAR BB| Open rates'!AR13*0.85</f>
        <v>30600</v>
      </c>
      <c r="AS13" s="84">
        <f>'BAR BB| Open rates'!AS13*0.85</f>
        <v>19040</v>
      </c>
      <c r="AT13" s="84">
        <f>'BAR BB| Open rates'!AT13*0.85</f>
        <v>19040</v>
      </c>
      <c r="AU13" s="84">
        <f>'BAR BB| Open rates'!AU13*0.85</f>
        <v>17340</v>
      </c>
      <c r="AV13" s="84">
        <f>'BAR BB| Open rates'!AV13*0.85</f>
        <v>19040</v>
      </c>
      <c r="AW13" s="84">
        <f>'BAR BB| Open rates'!AW13*0.85</f>
        <v>17340</v>
      </c>
      <c r="AX13" s="84">
        <f>'BAR BB| Open rates'!AX13*0.85</f>
        <v>17340</v>
      </c>
      <c r="AY13" s="84">
        <f>'BAR BB| Open rates'!AY13*0.85</f>
        <v>17340</v>
      </c>
      <c r="AZ13" s="84">
        <f>'BAR BB| Open rates'!AZ13*0.85</f>
        <v>12240</v>
      </c>
      <c r="BA13" s="84">
        <f>'BAR BB| Open rates'!BA13*0.85</f>
        <v>10540</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rates'!B15*0.85</f>
        <v>11475</v>
      </c>
      <c r="C15" s="84">
        <f>'BAR BB| Open rates'!C15*0.85</f>
        <v>12325</v>
      </c>
      <c r="D15" s="84">
        <f>'BAR BB| Open rates'!D15*0.85</f>
        <v>11475</v>
      </c>
      <c r="E15" s="84">
        <f>'BAR BB| Open rates'!E15*0.85</f>
        <v>11475</v>
      </c>
      <c r="F15" s="84">
        <f>'BAR BB| Open rates'!F15*0.85</f>
        <v>11475</v>
      </c>
      <c r="G15" s="84">
        <f>'BAR BB| Open rates'!G15*0.85</f>
        <v>11135</v>
      </c>
      <c r="H15" s="84">
        <f>'BAR BB| Open rates'!H15*0.85</f>
        <v>11135</v>
      </c>
      <c r="I15" s="84">
        <f>'BAR BB| Open rates'!I15*0.85</f>
        <v>11475</v>
      </c>
      <c r="J15" s="84">
        <f>'BAR BB| Open rates'!J15*0.85</f>
        <v>11135</v>
      </c>
      <c r="K15" s="84">
        <f>'BAR BB| Open rates'!K15*0.85</f>
        <v>11475</v>
      </c>
      <c r="L15" s="84">
        <f>'BAR BB| Open rates'!L15*0.85</f>
        <v>11135</v>
      </c>
      <c r="M15" s="84">
        <f>'BAR BB| Open rates'!M15*0.85</f>
        <v>11475</v>
      </c>
      <c r="N15" s="84">
        <f>'BAR BB| Open rates'!N15*0.85</f>
        <v>11135</v>
      </c>
      <c r="O15" s="84">
        <f>'BAR BB| Open rates'!O15*0.85</f>
        <v>11475</v>
      </c>
      <c r="P15" s="84">
        <f>'BAR BB| Open rates'!P15*0.85</f>
        <v>10370</v>
      </c>
      <c r="Q15" s="84">
        <f>'BAR BB| Open rates'!Q15*0.85</f>
        <v>10370</v>
      </c>
      <c r="R15" s="84">
        <f>'BAR BB| Open rates'!R15*0.85</f>
        <v>11475</v>
      </c>
      <c r="S15" s="84">
        <f>'BAR BB| Open rates'!S15*0.85</f>
        <v>14875</v>
      </c>
      <c r="T15" s="84">
        <f>'BAR BB| Open rates'!T15*0.85</f>
        <v>19125</v>
      </c>
      <c r="U15" s="84">
        <f>'BAR BB| Open rates'!U15*0.85</f>
        <v>33065</v>
      </c>
      <c r="V15" s="84">
        <f>'BAR BB| Open rates'!V15*0.85</f>
        <v>35615</v>
      </c>
      <c r="W15" s="84">
        <f>'BAR BB| Open rates'!W15*0.85</f>
        <v>40715</v>
      </c>
      <c r="X15" s="84">
        <f>'BAR BB| Open rates'!X15*0.85</f>
        <v>40715</v>
      </c>
      <c r="Y15" s="84">
        <f>'BAR BB| Open rates'!Y15*0.85</f>
        <v>40715</v>
      </c>
      <c r="Z15" s="84">
        <f>'BAR BB| Open rates'!Z15*0.85</f>
        <v>33065</v>
      </c>
      <c r="AA15" s="84">
        <f>'BAR BB| Open rates'!AA15*0.85</f>
        <v>23715</v>
      </c>
      <c r="AB15" s="84">
        <f>'BAR BB| Open rates'!AB15*0.85</f>
        <v>17425</v>
      </c>
      <c r="AC15" s="84">
        <f>'BAR BB| Open rates'!AC15*0.85</f>
        <v>17425</v>
      </c>
      <c r="AD15" s="84">
        <f>'BAR BB| Open rates'!AD15*0.85</f>
        <v>17425</v>
      </c>
      <c r="AE15" s="84">
        <f>'BAR BB| Open rates'!AE15*0.85</f>
        <v>19125</v>
      </c>
      <c r="AF15" s="84">
        <f>'BAR BB| Open rates'!AF15*0.85</f>
        <v>21675</v>
      </c>
      <c r="AG15" s="84">
        <f>'BAR BB| Open rates'!AG15*0.85</f>
        <v>19125</v>
      </c>
      <c r="AH15" s="84">
        <f>'BAR BB| Open rates'!AH15*0.85</f>
        <v>21675</v>
      </c>
      <c r="AI15" s="84">
        <f>'BAR BB| Open rates'!AI15*0.85</f>
        <v>21675</v>
      </c>
      <c r="AJ15" s="84">
        <f>'BAR BB| Open rates'!AJ15*0.85</f>
        <v>19125</v>
      </c>
      <c r="AK15" s="84">
        <f>'BAR BB| Open rates'!AK15*0.85</f>
        <v>25075</v>
      </c>
      <c r="AL15" s="84">
        <f>'BAR BB| Open rates'!AL15*0.85</f>
        <v>25075</v>
      </c>
      <c r="AM15" s="84">
        <f>'BAR BB| Open rates'!AM15*0.85</f>
        <v>27625</v>
      </c>
      <c r="AN15" s="84">
        <f>'BAR BB| Open rates'!AN15*0.85</f>
        <v>25075</v>
      </c>
      <c r="AO15" s="84">
        <f>'BAR BB| Open rates'!AO15*0.85</f>
        <v>35275</v>
      </c>
      <c r="AP15" s="84">
        <f>'BAR BB| Open rates'!AP15*0.85</f>
        <v>36635</v>
      </c>
      <c r="AQ15" s="84">
        <f>'BAR BB| Open rates'!AQ15*0.85</f>
        <v>36635</v>
      </c>
      <c r="AR15" s="84">
        <f>'BAR BB| Open rates'!AR15*0.85</f>
        <v>36635</v>
      </c>
      <c r="AS15" s="84">
        <f>'BAR BB| Open rates'!AS15*0.85</f>
        <v>19125</v>
      </c>
      <c r="AT15" s="84">
        <f>'BAR BB| Open rates'!AT15*0.85</f>
        <v>19125</v>
      </c>
      <c r="AU15" s="84">
        <f>'BAR BB| Open rates'!AU15*0.85</f>
        <v>17425</v>
      </c>
      <c r="AV15" s="84">
        <f>'BAR BB| Open rates'!AV15*0.85</f>
        <v>19125</v>
      </c>
      <c r="AW15" s="84">
        <f>'BAR BB| Open rates'!AW15*0.85</f>
        <v>17425</v>
      </c>
      <c r="AX15" s="84">
        <f>'BAR BB| Open rates'!AX15*0.85</f>
        <v>17425</v>
      </c>
      <c r="AY15" s="84">
        <f>'BAR BB| Open rates'!AY15*0.85</f>
        <v>17425</v>
      </c>
      <c r="AZ15" s="84">
        <f>'BAR BB| Open rates'!AZ15*0.85</f>
        <v>12325</v>
      </c>
      <c r="BA15" s="84">
        <f>'BAR BB| Open rates'!BA15*0.85</f>
        <v>10625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rates'!B17*0.85</f>
        <v>11900</v>
      </c>
      <c r="C17" s="84">
        <f>'BAR BB| Open rates'!C17*0.85</f>
        <v>12750</v>
      </c>
      <c r="D17" s="84">
        <f>'BAR BB| Open rates'!D17*0.85</f>
        <v>11900</v>
      </c>
      <c r="E17" s="84">
        <f>'BAR BB| Open rates'!E17*0.85</f>
        <v>11900</v>
      </c>
      <c r="F17" s="84">
        <f>'BAR BB| Open rates'!F17*0.85</f>
        <v>11900</v>
      </c>
      <c r="G17" s="84">
        <f>'BAR BB| Open rates'!G17*0.85</f>
        <v>11560</v>
      </c>
      <c r="H17" s="84">
        <f>'BAR BB| Open rates'!H17*0.85</f>
        <v>11560</v>
      </c>
      <c r="I17" s="84">
        <f>'BAR BB| Open rates'!I17*0.85</f>
        <v>11900</v>
      </c>
      <c r="J17" s="84">
        <f>'BAR BB| Open rates'!J17*0.85</f>
        <v>11560</v>
      </c>
      <c r="K17" s="84">
        <f>'BAR BB| Open rates'!K17*0.85</f>
        <v>11900</v>
      </c>
      <c r="L17" s="84">
        <f>'BAR BB| Open rates'!L17*0.85</f>
        <v>11560</v>
      </c>
      <c r="M17" s="84">
        <f>'BAR BB| Open rates'!M17*0.85</f>
        <v>11900</v>
      </c>
      <c r="N17" s="84">
        <f>'BAR BB| Open rates'!N17*0.85</f>
        <v>11560</v>
      </c>
      <c r="O17" s="84">
        <f>'BAR BB| Open rates'!O17*0.85</f>
        <v>11900</v>
      </c>
      <c r="P17" s="84">
        <f>'BAR BB| Open rates'!P17*0.85</f>
        <v>10795</v>
      </c>
      <c r="Q17" s="84">
        <f>'BAR BB| Open rates'!Q17*0.85</f>
        <v>10795</v>
      </c>
      <c r="R17" s="84">
        <f>'BAR BB| Open rates'!R17*0.85</f>
        <v>11900</v>
      </c>
      <c r="S17" s="84">
        <f>'BAR BB| Open rates'!S17*0.85</f>
        <v>15300</v>
      </c>
      <c r="T17" s="84">
        <f>'BAR BB| Open rates'!T17*0.85</f>
        <v>19550</v>
      </c>
      <c r="U17" s="84">
        <f>'BAR BB| Open rates'!U17*0.85</f>
        <v>34765</v>
      </c>
      <c r="V17" s="84">
        <f>'BAR BB| Open rates'!V17*0.85</f>
        <v>37315</v>
      </c>
      <c r="W17" s="84">
        <f>'BAR BB| Open rates'!W17*0.85</f>
        <v>42415</v>
      </c>
      <c r="X17" s="84">
        <f>'BAR BB| Open rates'!X17*0.85</f>
        <v>42415</v>
      </c>
      <c r="Y17" s="84">
        <f>'BAR BB| Open rates'!Y17*0.85</f>
        <v>42415</v>
      </c>
      <c r="Z17" s="84">
        <f>'BAR BB| Open rates'!Z17*0.85</f>
        <v>34765</v>
      </c>
      <c r="AA17" s="84">
        <f>'BAR BB| Open rates'!AA17*0.85</f>
        <v>25415</v>
      </c>
      <c r="AB17" s="84">
        <f>'BAR BB| Open rates'!AB17*0.85</f>
        <v>19125</v>
      </c>
      <c r="AC17" s="84">
        <f>'BAR BB| Open rates'!AC17*0.85</f>
        <v>19125</v>
      </c>
      <c r="AD17" s="84">
        <f>'BAR BB| Open rates'!AD17*0.85</f>
        <v>19125</v>
      </c>
      <c r="AE17" s="84">
        <f>'BAR BB| Open rates'!AE17*0.85</f>
        <v>20825</v>
      </c>
      <c r="AF17" s="84">
        <f>'BAR BB| Open rates'!AF17*0.85</f>
        <v>23375</v>
      </c>
      <c r="AG17" s="84">
        <f>'BAR BB| Open rates'!AG17*0.85</f>
        <v>20825</v>
      </c>
      <c r="AH17" s="84">
        <f>'BAR BB| Open rates'!AH17*0.85</f>
        <v>23375</v>
      </c>
      <c r="AI17" s="84">
        <f>'BAR BB| Open rates'!AI17*0.85</f>
        <v>23375</v>
      </c>
      <c r="AJ17" s="84">
        <f>'BAR BB| Open rates'!AJ17*0.85</f>
        <v>20825</v>
      </c>
      <c r="AK17" s="84">
        <f>'BAR BB| Open rates'!AK17*0.85</f>
        <v>26775</v>
      </c>
      <c r="AL17" s="84">
        <f>'BAR BB| Open rates'!AL17*0.85</f>
        <v>26775</v>
      </c>
      <c r="AM17" s="84">
        <f>'BAR BB| Open rates'!AM17*0.85</f>
        <v>29325</v>
      </c>
      <c r="AN17" s="84">
        <f>'BAR BB| Open rates'!AN17*0.85</f>
        <v>26775</v>
      </c>
      <c r="AO17" s="84">
        <f>'BAR BB| Open rates'!AO17*0.85</f>
        <v>36975</v>
      </c>
      <c r="AP17" s="84">
        <f>'BAR BB| Open rates'!AP17*0.85</f>
        <v>38335</v>
      </c>
      <c r="AQ17" s="84">
        <f>'BAR BB| Open rates'!AQ17*0.85</f>
        <v>38335</v>
      </c>
      <c r="AR17" s="84">
        <f>'BAR BB| Open rates'!AR17*0.85</f>
        <v>38335</v>
      </c>
      <c r="AS17" s="84">
        <f>'BAR BB| Open rates'!AS17*0.85</f>
        <v>20825</v>
      </c>
      <c r="AT17" s="84">
        <f>'BAR BB| Open rates'!AT17*0.85</f>
        <v>20825</v>
      </c>
      <c r="AU17" s="84">
        <f>'BAR BB| Open rates'!AU17*0.85</f>
        <v>19125</v>
      </c>
      <c r="AV17" s="84">
        <f>'BAR BB| Open rates'!AV17*0.85</f>
        <v>20825</v>
      </c>
      <c r="AW17" s="84">
        <f>'BAR BB| Open rates'!AW17*0.85</f>
        <v>19125</v>
      </c>
      <c r="AX17" s="84">
        <f>'BAR BB| Open rates'!AX17*0.85</f>
        <v>19125</v>
      </c>
      <c r="AY17" s="84">
        <f>'BAR BB| Open rates'!AY17*0.85</f>
        <v>19125</v>
      </c>
      <c r="AZ17" s="84">
        <f>'BAR BB| Open rates'!AZ17*0.85</f>
        <v>14025</v>
      </c>
      <c r="BA17" s="84">
        <f>'BAR BB| Open rates'!BA17*0.85</f>
        <v>12325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rates'!B19*0.85</f>
        <v>13515</v>
      </c>
      <c r="C19" s="84">
        <f>'BAR BB| Open rates'!C19*0.85</f>
        <v>14365</v>
      </c>
      <c r="D19" s="84">
        <f>'BAR BB| Open rates'!D19*0.85</f>
        <v>13515</v>
      </c>
      <c r="E19" s="84">
        <f>'BAR BB| Open rates'!E19*0.85</f>
        <v>13515</v>
      </c>
      <c r="F19" s="84">
        <f>'BAR BB| Open rates'!F19*0.85</f>
        <v>13515</v>
      </c>
      <c r="G19" s="84">
        <f>'BAR BB| Open rates'!G19*0.85</f>
        <v>13175</v>
      </c>
      <c r="H19" s="84">
        <f>'BAR BB| Open rates'!H19*0.85</f>
        <v>13175</v>
      </c>
      <c r="I19" s="84">
        <f>'BAR BB| Open rates'!I19*0.85</f>
        <v>13515</v>
      </c>
      <c r="J19" s="84">
        <f>'BAR BB| Open rates'!J19*0.85</f>
        <v>13175</v>
      </c>
      <c r="K19" s="84">
        <f>'BAR BB| Open rates'!K19*0.85</f>
        <v>13515</v>
      </c>
      <c r="L19" s="84">
        <f>'BAR BB| Open rates'!L19*0.85</f>
        <v>13175</v>
      </c>
      <c r="M19" s="84">
        <f>'BAR BB| Open rates'!M19*0.85</f>
        <v>13515</v>
      </c>
      <c r="N19" s="84">
        <f>'BAR BB| Open rates'!N19*0.85</f>
        <v>13175</v>
      </c>
      <c r="O19" s="84">
        <f>'BAR BB| Open rates'!O19*0.85</f>
        <v>13515</v>
      </c>
      <c r="P19" s="84">
        <f>'BAR BB| Open rates'!P19*0.85</f>
        <v>12410</v>
      </c>
      <c r="Q19" s="84">
        <f>'BAR BB| Open rates'!Q19*0.85</f>
        <v>12410</v>
      </c>
      <c r="R19" s="84">
        <f>'BAR BB| Open rates'!R19*0.85</f>
        <v>13515</v>
      </c>
      <c r="S19" s="84">
        <f>'BAR BB| Open rates'!S19*0.85</f>
        <v>16915</v>
      </c>
      <c r="T19" s="84">
        <f>'BAR BB| Open rates'!T19*0.85</f>
        <v>21165</v>
      </c>
      <c r="U19" s="84">
        <f>'BAR BB| Open rates'!U19*0.85</f>
        <v>56865</v>
      </c>
      <c r="V19" s="84">
        <f>'BAR BB| Open rates'!V19*0.85</f>
        <v>59415</v>
      </c>
      <c r="W19" s="84">
        <f>'BAR BB| Open rates'!W19*0.85</f>
        <v>64515</v>
      </c>
      <c r="X19" s="84">
        <f>'BAR BB| Open rates'!X19*0.85</f>
        <v>64515</v>
      </c>
      <c r="Y19" s="84">
        <f>'BAR BB| Open rates'!Y19*0.85</f>
        <v>64515</v>
      </c>
      <c r="Z19" s="84">
        <f>'BAR BB| Open rates'!Z19*0.85</f>
        <v>56865</v>
      </c>
      <c r="AA19" s="84">
        <f>'BAR BB| Open rates'!AA19*0.85</f>
        <v>47515</v>
      </c>
      <c r="AB19" s="84">
        <f>'BAR BB| Open rates'!AB19*0.85</f>
        <v>30515</v>
      </c>
      <c r="AC19" s="84">
        <f>'BAR BB| Open rates'!AC19*0.85</f>
        <v>30515</v>
      </c>
      <c r="AD19" s="84">
        <f>'BAR BB| Open rates'!AD19*0.85</f>
        <v>30515</v>
      </c>
      <c r="AE19" s="84">
        <f>'BAR BB| Open rates'!AE19*0.85</f>
        <v>32215</v>
      </c>
      <c r="AF19" s="84">
        <f>'BAR BB| Open rates'!AF19*0.85</f>
        <v>34765</v>
      </c>
      <c r="AG19" s="84">
        <f>'BAR BB| Open rates'!AG19*0.85</f>
        <v>32215</v>
      </c>
      <c r="AH19" s="84">
        <f>'BAR BB| Open rates'!AH19*0.85</f>
        <v>34765</v>
      </c>
      <c r="AI19" s="84">
        <f>'BAR BB| Open rates'!AI19*0.85</f>
        <v>34765</v>
      </c>
      <c r="AJ19" s="84">
        <f>'BAR BB| Open rates'!AJ19*0.85</f>
        <v>32215</v>
      </c>
      <c r="AK19" s="84">
        <f>'BAR BB| Open rates'!AK19*0.85</f>
        <v>44965</v>
      </c>
      <c r="AL19" s="84">
        <f>'BAR BB| Open rates'!AL19*0.85</f>
        <v>44965</v>
      </c>
      <c r="AM19" s="84">
        <f>'BAR BB| Open rates'!AM19*0.85</f>
        <v>47515</v>
      </c>
      <c r="AN19" s="84">
        <f>'BAR BB| Open rates'!AN19*0.85</f>
        <v>44965</v>
      </c>
      <c r="AO19" s="84">
        <f>'BAR BB| Open rates'!AO19*0.85</f>
        <v>55165</v>
      </c>
      <c r="AP19" s="84">
        <f>'BAR BB| Open rates'!AP19*0.85</f>
        <v>56525</v>
      </c>
      <c r="AQ19" s="84">
        <f>'BAR BB| Open rates'!AQ19*0.85</f>
        <v>56525</v>
      </c>
      <c r="AR19" s="84">
        <f>'BAR BB| Open rates'!AR19*0.85</f>
        <v>56525</v>
      </c>
      <c r="AS19" s="84">
        <f>'BAR BB| Open rates'!AS19*0.85</f>
        <v>32215</v>
      </c>
      <c r="AT19" s="84">
        <f>'BAR BB| Open rates'!AT19*0.85</f>
        <v>32215</v>
      </c>
      <c r="AU19" s="84">
        <f>'BAR BB| Open rates'!AU19*0.85</f>
        <v>30515</v>
      </c>
      <c r="AV19" s="84">
        <f>'BAR BB| Open rates'!AV19*0.85</f>
        <v>32215</v>
      </c>
      <c r="AW19" s="84">
        <f>'BAR BB| Open rates'!AW19*0.85</f>
        <v>30515</v>
      </c>
      <c r="AX19" s="84">
        <f>'BAR BB| Open rates'!AX19*0.85</f>
        <v>30515</v>
      </c>
      <c r="AY19" s="84">
        <f>'BAR BB| Open rates'!AY19*0.85</f>
        <v>30515</v>
      </c>
      <c r="AZ19" s="84">
        <f>'BAR BB| Open rates'!AZ19*0.85</f>
        <v>25415</v>
      </c>
      <c r="BA19" s="84">
        <f>'BAR BB| Open rates'!BA19*0.85</f>
        <v>23715</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rates'!B21*0.85</f>
        <v>18615</v>
      </c>
      <c r="C21" s="84">
        <f>'BAR BB| Open rates'!C21*0.85</f>
        <v>19465</v>
      </c>
      <c r="D21" s="84">
        <f>'BAR BB| Open rates'!D21*0.85</f>
        <v>18615</v>
      </c>
      <c r="E21" s="84">
        <f>'BAR BB| Open rates'!E21*0.85</f>
        <v>18615</v>
      </c>
      <c r="F21" s="84">
        <f>'BAR BB| Open rates'!F21*0.85</f>
        <v>18615</v>
      </c>
      <c r="G21" s="84">
        <f>'BAR BB| Open rates'!G21*0.85</f>
        <v>18275</v>
      </c>
      <c r="H21" s="84">
        <f>'BAR BB| Open rates'!H21*0.85</f>
        <v>18275</v>
      </c>
      <c r="I21" s="84">
        <f>'BAR BB| Open rates'!I21*0.85</f>
        <v>18615</v>
      </c>
      <c r="J21" s="84">
        <f>'BAR BB| Open rates'!J21*0.85</f>
        <v>18275</v>
      </c>
      <c r="K21" s="84">
        <f>'BAR BB| Open rates'!K21*0.85</f>
        <v>18615</v>
      </c>
      <c r="L21" s="84">
        <f>'BAR BB| Open rates'!L21*0.85</f>
        <v>18275</v>
      </c>
      <c r="M21" s="84">
        <f>'BAR BB| Open rates'!M21*0.85</f>
        <v>18615</v>
      </c>
      <c r="N21" s="84">
        <f>'BAR BB| Open rates'!N21*0.85</f>
        <v>18275</v>
      </c>
      <c r="O21" s="84">
        <f>'BAR BB| Open rates'!O21*0.85</f>
        <v>18615</v>
      </c>
      <c r="P21" s="84">
        <f>'BAR BB| Open rates'!P21*0.85</f>
        <v>17510</v>
      </c>
      <c r="Q21" s="84">
        <f>'BAR BB| Open rates'!Q21*0.85</f>
        <v>17510</v>
      </c>
      <c r="R21" s="84">
        <f>'BAR BB| Open rates'!R21*0.85</f>
        <v>18615</v>
      </c>
      <c r="S21" s="84">
        <f>'BAR BB| Open rates'!S21*0.85</f>
        <v>22015</v>
      </c>
      <c r="T21" s="84">
        <f>'BAR BB| Open rates'!T21*0.85</f>
        <v>26265</v>
      </c>
      <c r="U21" s="84">
        <f>'BAR BB| Open rates'!U21*0.85</f>
        <v>61965</v>
      </c>
      <c r="V21" s="84">
        <f>'BAR BB| Open rates'!V21*0.85</f>
        <v>64515</v>
      </c>
      <c r="W21" s="84">
        <f>'BAR BB| Open rates'!W21*0.85</f>
        <v>69615</v>
      </c>
      <c r="X21" s="84">
        <f>'BAR BB| Open rates'!X21*0.85</f>
        <v>69615</v>
      </c>
      <c r="Y21" s="84">
        <f>'BAR BB| Open rates'!Y21*0.85</f>
        <v>69615</v>
      </c>
      <c r="Z21" s="84">
        <f>'BAR BB| Open rates'!Z21*0.85</f>
        <v>61965</v>
      </c>
      <c r="AA21" s="84">
        <f>'BAR BB| Open rates'!AA21*0.85</f>
        <v>52615</v>
      </c>
      <c r="AB21" s="84">
        <f>'BAR BB| Open rates'!AB21*0.85</f>
        <v>39015</v>
      </c>
      <c r="AC21" s="84">
        <f>'BAR BB| Open rates'!AC21*0.85</f>
        <v>39015</v>
      </c>
      <c r="AD21" s="84">
        <f>'BAR BB| Open rates'!AD21*0.85</f>
        <v>39015</v>
      </c>
      <c r="AE21" s="84">
        <f>'BAR BB| Open rates'!AE21*0.85</f>
        <v>40715</v>
      </c>
      <c r="AF21" s="84">
        <f>'BAR BB| Open rates'!AF21*0.85</f>
        <v>43265</v>
      </c>
      <c r="AG21" s="84">
        <f>'BAR BB| Open rates'!AG21*0.85</f>
        <v>40715</v>
      </c>
      <c r="AH21" s="84">
        <f>'BAR BB| Open rates'!AH21*0.85</f>
        <v>43265</v>
      </c>
      <c r="AI21" s="84">
        <f>'BAR BB| Open rates'!AI21*0.85</f>
        <v>43265</v>
      </c>
      <c r="AJ21" s="84">
        <f>'BAR BB| Open rates'!AJ21*0.85</f>
        <v>40715</v>
      </c>
      <c r="AK21" s="84">
        <f>'BAR BB| Open rates'!AK21*0.85</f>
        <v>49215</v>
      </c>
      <c r="AL21" s="84">
        <f>'BAR BB| Open rates'!AL21*0.85</f>
        <v>49215</v>
      </c>
      <c r="AM21" s="84">
        <f>'BAR BB| Open rates'!AM21*0.85</f>
        <v>51765</v>
      </c>
      <c r="AN21" s="84">
        <f>'BAR BB| Open rates'!AN21*0.85</f>
        <v>49215</v>
      </c>
      <c r="AO21" s="84">
        <f>'BAR BB| Open rates'!AO21*0.85</f>
        <v>59415</v>
      </c>
      <c r="AP21" s="84">
        <f>'BAR BB| Open rates'!AP21*0.85</f>
        <v>60775</v>
      </c>
      <c r="AQ21" s="84">
        <f>'BAR BB| Open rates'!AQ21*0.85</f>
        <v>60775</v>
      </c>
      <c r="AR21" s="84">
        <f>'BAR BB| Open rates'!AR21*0.85</f>
        <v>60775</v>
      </c>
      <c r="AS21" s="84">
        <f>'BAR BB| Open rates'!AS21*0.85</f>
        <v>40715</v>
      </c>
      <c r="AT21" s="84">
        <f>'BAR BB| Open rates'!AT21*0.85</f>
        <v>40715</v>
      </c>
      <c r="AU21" s="84">
        <f>'BAR BB| Open rates'!AU21*0.85</f>
        <v>39015</v>
      </c>
      <c r="AV21" s="84">
        <f>'BAR BB| Open rates'!AV21*0.85</f>
        <v>40715</v>
      </c>
      <c r="AW21" s="84">
        <f>'BAR BB| Open rates'!AW21*0.85</f>
        <v>39015</v>
      </c>
      <c r="AX21" s="84">
        <f>'BAR BB| Open rates'!AX21*0.85</f>
        <v>39015</v>
      </c>
      <c r="AY21" s="84">
        <f>'BAR BB| Open rates'!AY21*0.85</f>
        <v>39015</v>
      </c>
      <c r="AZ21" s="84">
        <f>'BAR BB| Open rates'!AZ21*0.85</f>
        <v>33915</v>
      </c>
      <c r="BA21" s="84">
        <f>'BAR BB| Open rates'!BA21*0.85</f>
        <v>32215</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75" customHeight="1" x14ac:dyDescent="0.2">
      <c r="A25" s="223" t="s">
        <v>157</v>
      </c>
    </row>
    <row r="26" spans="1:53" s="14" customFormat="1" ht="12.75" customHeight="1" x14ac:dyDescent="0.2">
      <c r="A26" s="223"/>
    </row>
    <row r="27" spans="1:53" s="11" customFormat="1" ht="12.75" customHeight="1" x14ac:dyDescent="0.2">
      <c r="A27" s="223"/>
    </row>
    <row r="28" spans="1:53" s="1" customFormat="1" x14ac:dyDescent="0.2"/>
    <row r="29" spans="1:53" s="76" customFormat="1" ht="12.75" customHeight="1" x14ac:dyDescent="0.2">
      <c r="A29" s="137" t="s">
        <v>58</v>
      </c>
    </row>
    <row r="30" spans="1:53" s="108" customFormat="1" ht="35.25" customHeight="1" x14ac:dyDescent="0.2">
      <c r="A30" s="150" t="s">
        <v>163</v>
      </c>
    </row>
    <row r="31" spans="1:53" s="108" customFormat="1" ht="35.25" customHeight="1" x14ac:dyDescent="0.2">
      <c r="A31" s="150" t="s">
        <v>188</v>
      </c>
    </row>
    <row r="32" spans="1:53"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ht="12.75" thickBot="1" x14ac:dyDescent="0.25">
      <c r="A37" s="85" t="s">
        <v>65</v>
      </c>
    </row>
    <row r="38" spans="1:1" s="13" customFormat="1" ht="108" customHeight="1" x14ac:dyDescent="0.2">
      <c r="A38" s="226" t="s">
        <v>274</v>
      </c>
    </row>
    <row r="39" spans="1:1" x14ac:dyDescent="0.2">
      <c r="A39" s="227"/>
    </row>
    <row r="40" spans="1:1" x14ac:dyDescent="0.2">
      <c r="A40" s="227"/>
    </row>
    <row r="41" spans="1:1" x14ac:dyDescent="0.2">
      <c r="A41" s="227"/>
    </row>
    <row r="42" spans="1:1" x14ac:dyDescent="0.2">
      <c r="A42" s="227"/>
    </row>
    <row r="43" spans="1:1" x14ac:dyDescent="0.2">
      <c r="A43" s="227"/>
    </row>
    <row r="44" spans="1:1" x14ac:dyDescent="0.2">
      <c r="A44" s="227"/>
    </row>
    <row r="45" spans="1:1" x14ac:dyDescent="0.2">
      <c r="A45" s="227"/>
    </row>
    <row r="46" spans="1:1" x14ac:dyDescent="0.2">
      <c r="A46" s="227"/>
    </row>
    <row r="47" spans="1:1" x14ac:dyDescent="0.2">
      <c r="A47" s="227"/>
    </row>
    <row r="48" spans="1:1" x14ac:dyDescent="0.2">
      <c r="A48" s="227"/>
    </row>
    <row r="49" spans="1:1" x14ac:dyDescent="0.2">
      <c r="A49" s="227"/>
    </row>
    <row r="50" spans="1:1" x14ac:dyDescent="0.2">
      <c r="A50" s="227"/>
    </row>
    <row r="51" spans="1:1" x14ac:dyDescent="0.2">
      <c r="A51" s="227"/>
    </row>
    <row r="52" spans="1:1" x14ac:dyDescent="0.2">
      <c r="A52" s="227"/>
    </row>
    <row r="53" spans="1:1" x14ac:dyDescent="0.2">
      <c r="A53" s="227"/>
    </row>
    <row r="54" spans="1:1" x14ac:dyDescent="0.2">
      <c r="A54" s="227"/>
    </row>
    <row r="55" spans="1:1" x14ac:dyDescent="0.2">
      <c r="A55" s="227"/>
    </row>
    <row r="56" spans="1:1" x14ac:dyDescent="0.2">
      <c r="A56" s="227"/>
    </row>
    <row r="57" spans="1:1" x14ac:dyDescent="0.2">
      <c r="A57" s="227"/>
    </row>
    <row r="58" spans="1:1" ht="12.75" thickBot="1" x14ac:dyDescent="0.25">
      <c r="A58" s="228"/>
    </row>
  </sheetData>
  <mergeCells count="2">
    <mergeCell ref="A25:A27"/>
    <mergeCell ref="A38:A58"/>
  </mergeCell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Q36"/>
  <sheetViews>
    <sheetView zoomScale="110" zoomScaleNormal="110" workbookViewId="0">
      <pane xSplit="1" topLeftCell="B1" activePane="topRight" state="frozen"/>
      <selection activeCell="A34" sqref="A34"/>
      <selection pane="topRight" activeCell="C6" sqref="C6"/>
    </sheetView>
  </sheetViews>
  <sheetFormatPr defaultColWidth="8.42578125" defaultRowHeight="12" x14ac:dyDescent="0.2"/>
  <cols>
    <col min="1" max="1" width="44.7109375" style="1" customWidth="1"/>
    <col min="2" max="2" width="9.7109375" style="2" customWidth="1"/>
    <col min="3" max="3" width="9.85546875" style="2" customWidth="1"/>
    <col min="4" max="5" width="9.140625" style="2" customWidth="1"/>
    <col min="6" max="6" width="10.140625" style="2" customWidth="1"/>
    <col min="7" max="16384" width="8.42578125" style="2"/>
  </cols>
  <sheetData>
    <row r="1" spans="1:43" s="5" customFormat="1" ht="24" x14ac:dyDescent="0.2">
      <c r="A1" s="47" t="s">
        <v>50</v>
      </c>
      <c r="B1" s="4"/>
      <c r="C1" s="4"/>
      <c r="D1" s="4"/>
      <c r="E1" s="4"/>
      <c r="F1" s="4"/>
      <c r="G1" s="4"/>
      <c r="H1" s="4"/>
      <c r="I1" s="4"/>
      <c r="J1" s="4"/>
      <c r="K1" s="4"/>
      <c r="L1" s="4"/>
      <c r="M1" s="4"/>
      <c r="N1" s="4"/>
      <c r="O1" s="4"/>
      <c r="P1" s="4"/>
      <c r="Q1" s="4"/>
      <c r="R1" s="4"/>
      <c r="S1" s="4"/>
    </row>
    <row r="2" spans="1:43" s="5" customFormat="1" ht="12.75" x14ac:dyDescent="0.2">
      <c r="A2" s="6" t="s">
        <v>5</v>
      </c>
    </row>
    <row r="3" spans="1:43" s="11" customFormat="1" ht="28.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3"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3"/>
      <c r="AK4" s="13"/>
      <c r="AL4" s="13"/>
      <c r="AM4" s="13"/>
      <c r="AN4" s="13"/>
      <c r="AO4" s="13"/>
      <c r="AP4" s="13"/>
      <c r="AQ4" s="13"/>
    </row>
    <row r="5" spans="1:43"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3"/>
      <c r="AK5" s="13"/>
      <c r="AL5" s="13"/>
      <c r="AM5" s="13"/>
      <c r="AN5" s="13"/>
      <c r="AO5" s="13"/>
      <c r="AP5" s="13"/>
      <c r="AQ5" s="13"/>
    </row>
    <row r="6" spans="1:43"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3"/>
      <c r="AK6" s="13"/>
      <c r="AL6" s="13"/>
      <c r="AM6" s="13"/>
      <c r="AN6" s="13"/>
      <c r="AO6" s="13"/>
      <c r="AP6" s="13"/>
      <c r="AQ6" s="13"/>
    </row>
    <row r="7" spans="1:43"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13"/>
      <c r="AK7" s="13"/>
      <c r="AL7" s="13"/>
      <c r="AM7" s="13"/>
      <c r="AN7" s="13"/>
      <c r="AO7" s="13"/>
      <c r="AP7" s="13"/>
      <c r="AQ7" s="13"/>
    </row>
    <row r="8" spans="1:43"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13"/>
      <c r="AK8" s="13"/>
      <c r="AL8" s="13"/>
      <c r="AM8" s="13"/>
      <c r="AN8" s="13"/>
      <c r="AO8" s="13"/>
      <c r="AP8" s="13"/>
      <c r="AQ8" s="13"/>
    </row>
    <row r="9" spans="1:43"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13"/>
      <c r="AK9" s="13"/>
      <c r="AL9" s="13"/>
      <c r="AM9" s="13"/>
      <c r="AN9" s="13"/>
      <c r="AO9" s="13"/>
      <c r="AP9" s="13"/>
      <c r="AQ9" s="13"/>
    </row>
    <row r="10" spans="1:43" s="16" customFormat="1" ht="14.25" customHeight="1" x14ac:dyDescent="0.2">
      <c r="A10" s="70" t="s">
        <v>82</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3"/>
      <c r="AK10" s="13"/>
      <c r="AL10" s="13"/>
      <c r="AM10" s="13"/>
      <c r="AN10" s="13"/>
      <c r="AO10" s="13"/>
      <c r="AP10" s="13"/>
      <c r="AQ10" s="13"/>
    </row>
    <row r="11" spans="1:43" s="11" customFormat="1" ht="25.5" customHeight="1" x14ac:dyDescent="0.2">
      <c r="A11" s="63" t="s">
        <v>83</v>
      </c>
      <c r="B11" s="10" t="e">
        <f>B3</f>
        <v>#REF!</v>
      </c>
      <c r="C11" s="10" t="e">
        <f>C3</f>
        <v>#REF!</v>
      </c>
      <c r="D11" s="10" t="e">
        <f>D3</f>
        <v>#REF!</v>
      </c>
      <c r="E11" s="10" t="e">
        <f>E3</f>
        <v>#REF!</v>
      </c>
      <c r="F11" s="10" t="e">
        <f>F3</f>
        <v>#REF!</v>
      </c>
    </row>
    <row r="12" spans="1:43" s="14" customFormat="1" ht="12" customHeight="1" x14ac:dyDescent="0.2">
      <c r="A12" s="33" t="s">
        <v>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3"/>
      <c r="AK12" s="13"/>
      <c r="AL12" s="13"/>
      <c r="AM12" s="13"/>
      <c r="AN12" s="13"/>
      <c r="AO12" s="13"/>
      <c r="AP12" s="13"/>
      <c r="AQ12" s="13"/>
    </row>
    <row r="13" spans="1:43" s="16" customFormat="1" ht="12" customHeight="1" x14ac:dyDescent="0.2">
      <c r="A13" s="15">
        <v>1</v>
      </c>
      <c r="B13" s="26" t="e">
        <f t="shared" ref="B13:F14" si="0">B5*0.87</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3"/>
      <c r="AK13" s="13"/>
      <c r="AL13" s="13"/>
      <c r="AM13" s="13"/>
      <c r="AN13" s="13"/>
      <c r="AO13" s="13"/>
      <c r="AP13" s="13"/>
      <c r="AQ13" s="13"/>
    </row>
    <row r="14" spans="1:43"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13"/>
      <c r="AK14" s="13"/>
      <c r="AL14" s="13"/>
      <c r="AM14" s="13"/>
      <c r="AN14" s="13"/>
      <c r="AO14" s="13"/>
      <c r="AP14" s="13"/>
      <c r="AQ14" s="13"/>
    </row>
    <row r="15" spans="1:43" s="14" customFormat="1" ht="12" customHeight="1" x14ac:dyDescent="0.2">
      <c r="A15" s="33" t="s">
        <v>54</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3"/>
      <c r="AK15" s="13"/>
      <c r="AL15" s="13"/>
      <c r="AM15" s="13"/>
      <c r="AN15" s="13"/>
      <c r="AO15" s="13"/>
      <c r="AP15" s="13"/>
      <c r="AQ15" s="13"/>
    </row>
    <row r="16" spans="1:43" s="16" customFormat="1" ht="12" customHeight="1" x14ac:dyDescent="0.2">
      <c r="A16" s="15">
        <v>1</v>
      </c>
      <c r="B16" s="26" t="e">
        <f t="shared" ref="B16:F17" si="1">B8*0.87</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13"/>
      <c r="AK16" s="13"/>
      <c r="AL16" s="13"/>
      <c r="AM16" s="13"/>
      <c r="AN16" s="13"/>
      <c r="AO16" s="13"/>
      <c r="AP16" s="13"/>
      <c r="AQ16" s="13"/>
    </row>
    <row r="17" spans="1:43"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13"/>
      <c r="AK17" s="13"/>
      <c r="AL17" s="13"/>
      <c r="AM17" s="13"/>
      <c r="AN17" s="13"/>
      <c r="AO17" s="13"/>
      <c r="AP17" s="13"/>
      <c r="AQ17" s="13"/>
    </row>
    <row r="18" spans="1:43"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13"/>
      <c r="AK18" s="13"/>
      <c r="AL18" s="13"/>
      <c r="AM18" s="13"/>
      <c r="AN18" s="13"/>
      <c r="AO18" s="13"/>
      <c r="AP18" s="13"/>
      <c r="AQ18" s="13"/>
    </row>
    <row r="19" spans="1:43" s="27" customFormat="1" ht="12.75" x14ac:dyDescent="0.2">
      <c r="A19" s="5"/>
    </row>
    <row r="20" spans="1:43" s="29" customFormat="1" ht="12.75" x14ac:dyDescent="0.2">
      <c r="A20" s="28"/>
    </row>
    <row r="21" spans="1:43" x14ac:dyDescent="0.2">
      <c r="A21" s="61" t="s">
        <v>80</v>
      </c>
    </row>
    <row r="22" spans="1:43" ht="156" x14ac:dyDescent="0.2">
      <c r="A22" s="53" t="s">
        <v>84</v>
      </c>
    </row>
    <row r="23" spans="1:43" ht="24" x14ac:dyDescent="0.2">
      <c r="A23" s="64" t="s">
        <v>85</v>
      </c>
    </row>
    <row r="24" spans="1:43" ht="24" x14ac:dyDescent="0.2">
      <c r="A24" s="64" t="s">
        <v>86</v>
      </c>
    </row>
    <row r="25" spans="1:43" ht="24" x14ac:dyDescent="0.2">
      <c r="A25" s="64" t="s">
        <v>87</v>
      </c>
    </row>
    <row r="26" spans="1:43" x14ac:dyDescent="0.2">
      <c r="A26" s="13"/>
    </row>
    <row r="27" spans="1:43" x14ac:dyDescent="0.2">
      <c r="A27" s="58" t="s">
        <v>58</v>
      </c>
    </row>
    <row r="28" spans="1:43" x14ac:dyDescent="0.2">
      <c r="A28" s="59" t="s">
        <v>59</v>
      </c>
    </row>
    <row r="29" spans="1:43" x14ac:dyDescent="0.2">
      <c r="A29" s="60" t="s">
        <v>60</v>
      </c>
    </row>
    <row r="30" spans="1:43" x14ac:dyDescent="0.2">
      <c r="A30" s="60" t="s">
        <v>61</v>
      </c>
    </row>
    <row r="31" spans="1:43" x14ac:dyDescent="0.2">
      <c r="A31" s="60" t="s">
        <v>62</v>
      </c>
    </row>
    <row r="32" spans="1:43" x14ac:dyDescent="0.2">
      <c r="A32" s="60" t="s">
        <v>63</v>
      </c>
    </row>
    <row r="33" spans="1:1" x14ac:dyDescent="0.2">
      <c r="A33" s="60" t="s">
        <v>64</v>
      </c>
    </row>
    <row r="34" spans="1:1" x14ac:dyDescent="0.2">
      <c r="A34" s="13"/>
    </row>
    <row r="35" spans="1:1" x14ac:dyDescent="0.2">
      <c r="A35" s="65" t="s">
        <v>65</v>
      </c>
    </row>
    <row r="36" spans="1:1" ht="84" x14ac:dyDescent="0.2">
      <c r="A36" s="51" t="s">
        <v>88</v>
      </c>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60"/>
  <sheetViews>
    <sheetView zoomScale="110" zoomScaleNormal="110" workbookViewId="0">
      <pane xSplit="1" topLeftCell="AA1" activePane="topRight" state="frozen"/>
      <selection activeCell="A34" sqref="A34"/>
      <selection pane="topRight" activeCell="AF3" sqref="AF3:AI1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customWidth="1"/>
    <col min="33" max="35" width="9.140625" style="2" customWidth="1"/>
    <col min="36" max="16384" width="8.42578125" style="2"/>
  </cols>
  <sheetData>
    <row r="1" spans="1:39" s="5" customFormat="1" ht="24" x14ac:dyDescent="0.2">
      <c r="A1" s="47" t="s">
        <v>50</v>
      </c>
      <c r="B1" s="4"/>
      <c r="C1" s="4"/>
      <c r="D1" s="4"/>
      <c r="E1" s="4"/>
      <c r="F1" s="4"/>
      <c r="G1" s="4"/>
      <c r="H1" s="4"/>
      <c r="I1" s="4"/>
      <c r="J1" s="4"/>
      <c r="K1" s="4"/>
      <c r="L1" s="4"/>
      <c r="M1" s="4"/>
      <c r="N1" s="4"/>
      <c r="O1" s="4"/>
      <c r="P1" s="4"/>
      <c r="Q1" s="4"/>
      <c r="R1" s="4"/>
      <c r="S1" s="4"/>
      <c r="T1" s="4"/>
      <c r="U1" s="4"/>
      <c r="V1" s="4"/>
      <c r="W1" s="4"/>
      <c r="X1" s="4"/>
    </row>
    <row r="2" spans="1:39" s="5" customFormat="1" ht="12.75" x14ac:dyDescent="0.2">
      <c r="A2" s="6" t="s">
        <v>5</v>
      </c>
      <c r="B2" s="7"/>
      <c r="C2" s="7"/>
      <c r="D2" s="7"/>
      <c r="E2" s="7"/>
      <c r="F2" s="7"/>
      <c r="G2" s="7"/>
      <c r="H2" s="7"/>
      <c r="I2" s="7"/>
      <c r="J2" s="7"/>
      <c r="K2" s="7"/>
      <c r="L2" s="7"/>
      <c r="M2" s="7"/>
      <c r="N2" s="7"/>
      <c r="O2" s="7"/>
      <c r="P2" s="7"/>
      <c r="Q2" s="7"/>
      <c r="R2" s="7"/>
      <c r="S2" s="7"/>
      <c r="T2" s="7"/>
      <c r="U2" s="7"/>
      <c r="V2" s="7"/>
      <c r="W2" s="7"/>
      <c r="X2" s="7"/>
    </row>
    <row r="3" spans="1:39" s="11" customFormat="1" ht="25.5" x14ac:dyDescent="0.2">
      <c r="A3" s="8"/>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row>
    <row r="4" spans="1:39" s="11" customFormat="1" ht="18.75" customHeight="1" x14ac:dyDescent="0.2">
      <c r="A4" s="8" t="s">
        <v>0</v>
      </c>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row>
    <row r="5" spans="1:39" s="14" customFormat="1" ht="12" customHeight="1" x14ac:dyDescent="0.2">
      <c r="A5" s="75" t="s">
        <v>53</v>
      </c>
    </row>
    <row r="6" spans="1:39"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row>
    <row r="7" spans="1:39" s="16" customFormat="1" ht="12" customHeight="1" x14ac:dyDescent="0.2">
      <c r="A7" s="15">
        <v>2</v>
      </c>
      <c r="B7" s="12" t="e">
        <f>'BAR BB| Open rates'!#REF!</f>
        <v>#REF!</v>
      </c>
      <c r="C7" s="12" t="e">
        <f>'BAR BB| Open rates'!#REF!</f>
        <v>#REF!</v>
      </c>
      <c r="D7" s="12" t="e">
        <f>'BAR BB| Open rates'!#REF!</f>
        <v>#REF!</v>
      </c>
      <c r="E7" s="12" t="e">
        <f>'BAR BB| Open rates'!#REF!</f>
        <v>#REF!</v>
      </c>
      <c r="F7" s="12" t="e">
        <f>'BAR BB| Open rates'!#REF!</f>
        <v>#REF!</v>
      </c>
      <c r="G7" s="12" t="e">
        <f>'BAR BB| Open rates'!#REF!</f>
        <v>#REF!</v>
      </c>
      <c r="H7" s="12" t="e">
        <f>'BAR BB| Open rates'!#REF!</f>
        <v>#REF!</v>
      </c>
      <c r="I7" s="12" t="e">
        <f>'BAR BB| Open rates'!#REF!</f>
        <v>#REF!</v>
      </c>
      <c r="J7" s="12" t="e">
        <f>'BAR BB| Open rates'!#REF!</f>
        <v>#REF!</v>
      </c>
      <c r="K7" s="12" t="e">
        <f>'BAR BB| Open rates'!#REF!</f>
        <v>#REF!</v>
      </c>
      <c r="L7" s="12" t="e">
        <f>'BAR BB| Open rates'!#REF!</f>
        <v>#REF!</v>
      </c>
      <c r="M7" s="12" t="e">
        <f>'BAR BB| Open rates'!#REF!</f>
        <v>#REF!</v>
      </c>
      <c r="N7" s="12" t="e">
        <f>'BAR BB| Open rates'!#REF!</f>
        <v>#REF!</v>
      </c>
      <c r="O7" s="12" t="e">
        <f>'BAR BB| Open rates'!#REF!</f>
        <v>#REF!</v>
      </c>
      <c r="P7" s="12" t="e">
        <f>'BAR BB| Open rates'!#REF!</f>
        <v>#REF!</v>
      </c>
      <c r="Q7" s="12" t="e">
        <f>'BAR BB| Open rates'!#REF!</f>
        <v>#REF!</v>
      </c>
      <c r="R7" s="12" t="e">
        <f>'BAR BB| Open rates'!#REF!</f>
        <v>#REF!</v>
      </c>
      <c r="S7" s="12" t="e">
        <f>'BAR BB| Open rates'!#REF!</f>
        <v>#REF!</v>
      </c>
      <c r="T7" s="12" t="e">
        <f>'BAR BB| Open rates'!#REF!</f>
        <v>#REF!</v>
      </c>
      <c r="U7" s="75" t="e">
        <f>'BAR BB| Open rates'!#REF!</f>
        <v>#REF!</v>
      </c>
      <c r="V7" s="75" t="e">
        <f>'BAR BB| Open rates'!#REF!</f>
        <v>#REF!</v>
      </c>
      <c r="W7" s="75" t="e">
        <f>'BAR BB| Open rates'!#REF!</f>
        <v>#REF!</v>
      </c>
      <c r="X7" s="75" t="e">
        <f>'BAR BB| Open rates'!#REF!</f>
        <v>#REF!</v>
      </c>
      <c r="Y7" s="75" t="e">
        <f>'BAR BB| Open rates'!#REF!</f>
        <v>#REF!</v>
      </c>
      <c r="Z7" s="75" t="e">
        <f>'BAR BB| Open rates'!#REF!</f>
        <v>#REF!</v>
      </c>
      <c r="AA7" s="75" t="e">
        <f>'BAR BB| Open rates'!#REF!</f>
        <v>#REF!</v>
      </c>
      <c r="AB7" s="75" t="e">
        <f>'BAR BB| Open rates'!#REF!</f>
        <v>#REF!</v>
      </c>
      <c r="AC7" s="75" t="e">
        <f>'BAR BB| Open rates'!#REF!</f>
        <v>#REF!</v>
      </c>
      <c r="AD7" s="75" t="e">
        <f>'BAR BB| Open rates'!#REF!</f>
        <v>#REF!</v>
      </c>
      <c r="AE7" s="75" t="e">
        <f>'BAR BB| Open rates'!#REF!</f>
        <v>#REF!</v>
      </c>
      <c r="AF7" s="75" t="e">
        <f>'BAR BB| Open rates'!#REF!</f>
        <v>#REF!</v>
      </c>
      <c r="AG7" s="75" t="e">
        <f>'BAR BB| Open rates'!#REF!</f>
        <v>#REF!</v>
      </c>
      <c r="AH7" s="75" t="e">
        <f>'BAR BB| Open rates'!#REF!</f>
        <v>#REF!</v>
      </c>
      <c r="AI7" s="75" t="e">
        <f>'BAR BB| Open rates'!#REF!</f>
        <v>#REF!</v>
      </c>
      <c r="AJ7" s="13"/>
      <c r="AK7" s="13"/>
      <c r="AL7" s="13"/>
      <c r="AM7" s="13"/>
    </row>
    <row r="8" spans="1:39" s="14" customFormat="1" ht="12" customHeight="1" x14ac:dyDescent="0.2">
      <c r="A8" s="75" t="s">
        <v>54</v>
      </c>
      <c r="B8" s="4"/>
      <c r="C8" s="4"/>
      <c r="D8" s="4"/>
      <c r="E8" s="4"/>
      <c r="F8" s="4"/>
      <c r="G8" s="4"/>
      <c r="H8" s="4"/>
      <c r="I8" s="4"/>
      <c r="J8" s="4"/>
      <c r="K8" s="4"/>
      <c r="L8" s="4"/>
      <c r="M8" s="4"/>
      <c r="N8" s="4"/>
      <c r="O8" s="4"/>
      <c r="P8" s="4"/>
      <c r="Q8" s="4"/>
      <c r="R8" s="4"/>
      <c r="S8" s="4"/>
      <c r="T8" s="4"/>
      <c r="U8" s="76"/>
      <c r="V8" s="76"/>
      <c r="W8" s="76"/>
      <c r="X8" s="76"/>
      <c r="Y8" s="76"/>
      <c r="Z8" s="76"/>
      <c r="AA8" s="76"/>
      <c r="AB8" s="76"/>
      <c r="AC8" s="76"/>
      <c r="AD8" s="76"/>
      <c r="AE8" s="76"/>
      <c r="AF8" s="76"/>
      <c r="AG8" s="76"/>
      <c r="AH8" s="76"/>
      <c r="AI8" s="76"/>
      <c r="AJ8" s="13"/>
      <c r="AK8" s="13"/>
      <c r="AL8" s="13"/>
      <c r="AM8" s="13"/>
    </row>
    <row r="9" spans="1:39" s="16" customFormat="1" ht="12" customHeight="1" x14ac:dyDescent="0.2">
      <c r="A9" s="15">
        <v>1</v>
      </c>
      <c r="B9" s="12" t="e">
        <f>'BAR BB| Open rates'!#REF!</f>
        <v>#REF!</v>
      </c>
      <c r="C9" s="12" t="e">
        <f>'BAR BB| Open rates'!#REF!</f>
        <v>#REF!</v>
      </c>
      <c r="D9" s="12" t="e">
        <f>'BAR BB| Open rates'!#REF!</f>
        <v>#REF!</v>
      </c>
      <c r="E9" s="12" t="e">
        <f>'BAR BB| Open rates'!#REF!</f>
        <v>#REF!</v>
      </c>
      <c r="F9" s="12" t="e">
        <f>'BAR BB| Open rates'!#REF!</f>
        <v>#REF!</v>
      </c>
      <c r="G9" s="12" t="e">
        <f>'BAR BB| Open rates'!#REF!</f>
        <v>#REF!</v>
      </c>
      <c r="H9" s="12" t="e">
        <f>'BAR BB| Open rates'!#REF!</f>
        <v>#REF!</v>
      </c>
      <c r="I9" s="12" t="e">
        <f>'BAR BB| Open rates'!#REF!</f>
        <v>#REF!</v>
      </c>
      <c r="J9" s="12" t="e">
        <f>'BAR BB| Open rates'!#REF!</f>
        <v>#REF!</v>
      </c>
      <c r="K9" s="12" t="e">
        <f>'BAR BB| Open rates'!#REF!</f>
        <v>#REF!</v>
      </c>
      <c r="L9" s="12" t="e">
        <f>'BAR BB| Open rates'!#REF!</f>
        <v>#REF!</v>
      </c>
      <c r="M9" s="12" t="e">
        <f>'BAR BB| Open rates'!#REF!</f>
        <v>#REF!</v>
      </c>
      <c r="N9" s="12" t="e">
        <f>'BAR BB| Open rates'!#REF!</f>
        <v>#REF!</v>
      </c>
      <c r="O9" s="12" t="e">
        <f>'BAR BB| Open rates'!#REF!</f>
        <v>#REF!</v>
      </c>
      <c r="P9" s="12" t="e">
        <f>'BAR BB| Open rates'!#REF!</f>
        <v>#REF!</v>
      </c>
      <c r="Q9" s="12" t="e">
        <f>'BAR BB| Open rates'!#REF!</f>
        <v>#REF!</v>
      </c>
      <c r="R9" s="12" t="e">
        <f>'BAR BB| Open rates'!#REF!</f>
        <v>#REF!</v>
      </c>
      <c r="S9" s="12" t="e">
        <f>'BAR BB| Open rates'!#REF!</f>
        <v>#REF!</v>
      </c>
      <c r="T9" s="12" t="e">
        <f>'BAR BB| Open rates'!#REF!</f>
        <v>#REF!</v>
      </c>
      <c r="U9" s="75" t="e">
        <f>'BAR BB| Open rates'!#REF!</f>
        <v>#REF!</v>
      </c>
      <c r="V9" s="75" t="e">
        <f>'BAR BB| Open rates'!#REF!</f>
        <v>#REF!</v>
      </c>
      <c r="W9" s="75" t="e">
        <f>'BAR BB| Open rates'!#REF!</f>
        <v>#REF!</v>
      </c>
      <c r="X9" s="75" t="e">
        <f>'BAR BB| Open rates'!#REF!</f>
        <v>#REF!</v>
      </c>
      <c r="Y9" s="75" t="e">
        <f>'BAR BB| Open rates'!#REF!</f>
        <v>#REF!</v>
      </c>
      <c r="Z9" s="75" t="e">
        <f>'BAR BB| Open rates'!#REF!</f>
        <v>#REF!</v>
      </c>
      <c r="AA9" s="75" t="e">
        <f>'BAR BB| Open rates'!#REF!</f>
        <v>#REF!</v>
      </c>
      <c r="AB9" s="75" t="e">
        <f>'BAR BB| Open rates'!#REF!</f>
        <v>#REF!</v>
      </c>
      <c r="AC9" s="75" t="e">
        <f>'BAR BB| Open rates'!#REF!</f>
        <v>#REF!</v>
      </c>
      <c r="AD9" s="75" t="e">
        <f>'BAR BB| Open rates'!#REF!</f>
        <v>#REF!</v>
      </c>
      <c r="AE9" s="75" t="e">
        <f>'BAR BB| Open rates'!#REF!</f>
        <v>#REF!</v>
      </c>
      <c r="AF9" s="75" t="e">
        <f>'BAR BB| Open rates'!#REF!</f>
        <v>#REF!</v>
      </c>
      <c r="AG9" s="75" t="e">
        <f>'BAR BB| Open rates'!#REF!</f>
        <v>#REF!</v>
      </c>
      <c r="AH9" s="75" t="e">
        <f>'BAR BB| Open rates'!#REF!</f>
        <v>#REF!</v>
      </c>
      <c r="AI9" s="75" t="e">
        <f>'BAR BB| Open rates'!#REF!</f>
        <v>#REF!</v>
      </c>
      <c r="AJ9" s="13"/>
      <c r="AK9" s="13"/>
      <c r="AL9" s="13"/>
      <c r="AM9" s="13"/>
    </row>
    <row r="10" spans="1:39" s="16" customFormat="1" ht="12" customHeight="1" x14ac:dyDescent="0.2">
      <c r="A10" s="15">
        <v>2</v>
      </c>
      <c r="B10" s="12" t="e">
        <f>'BAR BB| Open rates'!#REF!</f>
        <v>#REF!</v>
      </c>
      <c r="C10" s="12" t="e">
        <f>'BAR BB| Open rates'!#REF!</f>
        <v>#REF!</v>
      </c>
      <c r="D10" s="12" t="e">
        <f>'BAR BB| Open rates'!#REF!</f>
        <v>#REF!</v>
      </c>
      <c r="E10" s="12" t="e">
        <f>'BAR BB| Open rates'!#REF!</f>
        <v>#REF!</v>
      </c>
      <c r="F10" s="12" t="e">
        <f>'BAR BB| Open rates'!#REF!</f>
        <v>#REF!</v>
      </c>
      <c r="G10" s="12" t="e">
        <f>'BAR BB| Open rates'!#REF!</f>
        <v>#REF!</v>
      </c>
      <c r="H10" s="12" t="e">
        <f>'BAR BB| Open rates'!#REF!</f>
        <v>#REF!</v>
      </c>
      <c r="I10" s="12" t="e">
        <f>'BAR BB| Open rates'!#REF!</f>
        <v>#REF!</v>
      </c>
      <c r="J10" s="12" t="e">
        <f>'BAR BB| Open rates'!#REF!</f>
        <v>#REF!</v>
      </c>
      <c r="K10" s="12" t="e">
        <f>'BAR BB| Open rates'!#REF!</f>
        <v>#REF!</v>
      </c>
      <c r="L10" s="12" t="e">
        <f>'BAR BB| Open rates'!#REF!</f>
        <v>#REF!</v>
      </c>
      <c r="M10" s="12" t="e">
        <f>'BAR BB| Open rates'!#REF!</f>
        <v>#REF!</v>
      </c>
      <c r="N10" s="12" t="e">
        <f>'BAR BB| Open rates'!#REF!</f>
        <v>#REF!</v>
      </c>
      <c r="O10" s="12" t="e">
        <f>'BAR BB| Open rates'!#REF!</f>
        <v>#REF!</v>
      </c>
      <c r="P10" s="12" t="e">
        <f>'BAR BB| Open rates'!#REF!</f>
        <v>#REF!</v>
      </c>
      <c r="Q10" s="12" t="e">
        <f>'BAR BB| Open rates'!#REF!</f>
        <v>#REF!</v>
      </c>
      <c r="R10" s="12" t="e">
        <f>'BAR BB| Open rates'!#REF!</f>
        <v>#REF!</v>
      </c>
      <c r="S10" s="12" t="e">
        <f>'BAR BB| Open rates'!#REF!</f>
        <v>#REF!</v>
      </c>
      <c r="T10" s="12" t="e">
        <f>'BAR BB| Open rates'!#REF!</f>
        <v>#REF!</v>
      </c>
      <c r="U10" s="75" t="e">
        <f>'BAR BB| Open rates'!#REF!</f>
        <v>#REF!</v>
      </c>
      <c r="V10" s="75" t="e">
        <f>'BAR BB| Open rates'!#REF!</f>
        <v>#REF!</v>
      </c>
      <c r="W10" s="75" t="e">
        <f>'BAR BB| Open rates'!#REF!</f>
        <v>#REF!</v>
      </c>
      <c r="X10" s="75" t="e">
        <f>'BAR BB| Open rates'!#REF!</f>
        <v>#REF!</v>
      </c>
      <c r="Y10" s="75" t="e">
        <f>'BAR BB| Open rates'!#REF!</f>
        <v>#REF!</v>
      </c>
      <c r="Z10" s="75" t="e">
        <f>'BAR BB| Open rates'!#REF!</f>
        <v>#REF!</v>
      </c>
      <c r="AA10" s="75" t="e">
        <f>'BAR BB| Open rates'!#REF!</f>
        <v>#REF!</v>
      </c>
      <c r="AB10" s="75" t="e">
        <f>'BAR BB| Open rates'!#REF!</f>
        <v>#REF!</v>
      </c>
      <c r="AC10" s="75" t="e">
        <f>'BAR BB| Open rates'!#REF!</f>
        <v>#REF!</v>
      </c>
      <c r="AD10" s="75" t="e">
        <f>'BAR BB| Open rates'!#REF!</f>
        <v>#REF!</v>
      </c>
      <c r="AE10" s="75" t="e">
        <f>'BAR BB| Open rates'!#REF!</f>
        <v>#REF!</v>
      </c>
      <c r="AF10" s="75" t="e">
        <f>'BAR BB| Open rates'!#REF!</f>
        <v>#REF!</v>
      </c>
      <c r="AG10" s="75" t="e">
        <f>'BAR BB| Open rates'!#REF!</f>
        <v>#REF!</v>
      </c>
      <c r="AH10" s="75" t="e">
        <f>'BAR BB| Open rates'!#REF!</f>
        <v>#REF!</v>
      </c>
      <c r="AI10" s="75" t="e">
        <f>'BAR BB| Open rates'!#REF!</f>
        <v>#REF!</v>
      </c>
      <c r="AJ10" s="13"/>
      <c r="AK10" s="13"/>
      <c r="AL10" s="13"/>
      <c r="AM10" s="13"/>
    </row>
    <row r="11" spans="1:39" s="16" customFormat="1" ht="12" customHeight="1" x14ac:dyDescent="0.2">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5"/>
      <c r="AB11" s="5"/>
      <c r="AC11" s="5"/>
      <c r="AD11" s="5"/>
      <c r="AE11" s="5"/>
      <c r="AF11" s="13"/>
      <c r="AG11" s="13"/>
      <c r="AH11" s="13"/>
      <c r="AI11" s="13"/>
      <c r="AJ11" s="13"/>
      <c r="AK11" s="13"/>
      <c r="AL11" s="13"/>
      <c r="AM11" s="13"/>
    </row>
    <row r="12" spans="1:39" customFormat="1" ht="12.75" x14ac:dyDescent="0.2">
      <c r="A12" s="23" t="s">
        <v>36</v>
      </c>
    </row>
    <row r="15" spans="1:39" s="5" customFormat="1" ht="12.75" x14ac:dyDescent="0.2">
      <c r="A15" s="6" t="s">
        <v>47</v>
      </c>
      <c r="B15" s="7"/>
      <c r="C15" s="7"/>
      <c r="D15" s="7"/>
      <c r="E15" s="7"/>
      <c r="F15" s="7"/>
      <c r="G15" s="7"/>
      <c r="H15" s="7"/>
      <c r="I15" s="7"/>
      <c r="J15" s="7"/>
      <c r="K15" s="7"/>
      <c r="L15" s="7"/>
      <c r="M15" s="7"/>
      <c r="N15" s="7"/>
      <c r="O15" s="7"/>
      <c r="P15" s="7"/>
      <c r="Q15" s="7"/>
      <c r="R15" s="7"/>
      <c r="S15" s="7"/>
      <c r="T15" s="7"/>
      <c r="U15" s="7"/>
      <c r="V15" s="7"/>
      <c r="W15" s="7"/>
      <c r="X15" s="7"/>
      <c r="Y15" s="7"/>
      <c r="Z15" s="7"/>
    </row>
    <row r="16" spans="1:39" s="11" customFormat="1" ht="25.5" x14ac:dyDescent="0.2">
      <c r="A16" s="8"/>
      <c r="B16" s="10" t="str">
        <f t="shared" ref="B16:H16" si="0">B3</f>
        <v>20.12.2020-24.12.2020</v>
      </c>
      <c r="C16" s="10" t="e">
        <f t="shared" si="0"/>
        <v>#REF!</v>
      </c>
      <c r="D16" s="10" t="e">
        <f t="shared" si="0"/>
        <v>#REF!</v>
      </c>
      <c r="E16" s="10" t="e">
        <f t="shared" si="0"/>
        <v>#REF!</v>
      </c>
      <c r="F16" s="10" t="e">
        <f t="shared" si="0"/>
        <v>#REF!</v>
      </c>
      <c r="G16" s="10" t="e">
        <f t="shared" si="0"/>
        <v>#REF!</v>
      </c>
      <c r="H16" s="10" t="e">
        <f t="shared" si="0"/>
        <v>#REF!</v>
      </c>
      <c r="I16" s="10" t="e">
        <f t="shared" ref="I16:P16" si="1">I3</f>
        <v>#REF!</v>
      </c>
      <c r="J16" s="10" t="e">
        <f t="shared" si="1"/>
        <v>#REF!</v>
      </c>
      <c r="K16" s="10" t="e">
        <f t="shared" si="1"/>
        <v>#REF!</v>
      </c>
      <c r="L16" s="10" t="e">
        <f t="shared" si="1"/>
        <v>#REF!</v>
      </c>
      <c r="M16" s="10" t="e">
        <f t="shared" si="1"/>
        <v>#REF!</v>
      </c>
      <c r="N16" s="10" t="e">
        <f t="shared" si="1"/>
        <v>#REF!</v>
      </c>
      <c r="O16" s="10" t="e">
        <f t="shared" si="1"/>
        <v>#REF!</v>
      </c>
      <c r="P16" s="10" t="e">
        <f t="shared" si="1"/>
        <v>#REF!</v>
      </c>
      <c r="Q16" s="10" t="e">
        <f t="shared" ref="Q16:V16" si="2">Q3</f>
        <v>#REF!</v>
      </c>
      <c r="R16" s="10" t="e">
        <f t="shared" si="2"/>
        <v>#REF!</v>
      </c>
      <c r="S16" s="10" t="e">
        <f t="shared" si="2"/>
        <v>#REF!</v>
      </c>
      <c r="T16" s="10" t="e">
        <f t="shared" si="2"/>
        <v>#REF!</v>
      </c>
      <c r="U16" s="10" t="e">
        <f t="shared" si="2"/>
        <v>#REF!</v>
      </c>
      <c r="V16" s="10" t="e">
        <f t="shared" si="2"/>
        <v>#REF!</v>
      </c>
      <c r="W16" s="73" t="e">
        <f>W3</f>
        <v>#REF!</v>
      </c>
      <c r="X16" s="73" t="e">
        <f t="shared" ref="X16:AA16" si="3">X3</f>
        <v>#REF!</v>
      </c>
      <c r="Y16" s="73" t="e">
        <f t="shared" si="3"/>
        <v>#REF!</v>
      </c>
      <c r="Z16" s="73" t="e">
        <f t="shared" si="3"/>
        <v>#REF!</v>
      </c>
      <c r="AA16" s="73" t="e">
        <f t="shared" si="3"/>
        <v>#REF!</v>
      </c>
      <c r="AB16" s="73" t="e">
        <f t="shared" ref="AB16:AC16" si="4">AB3</f>
        <v>#REF!</v>
      </c>
      <c r="AC16" s="73" t="e">
        <f t="shared" si="4"/>
        <v>#REF!</v>
      </c>
      <c r="AD16" s="73" t="e">
        <f t="shared" ref="AD16" si="5">AD3</f>
        <v>#REF!</v>
      </c>
      <c r="AE16" s="73" t="e">
        <f t="shared" ref="AE16:AI16" si="6">AE3</f>
        <v>#REF!</v>
      </c>
      <c r="AF16" s="73" t="e">
        <f t="shared" si="6"/>
        <v>#REF!</v>
      </c>
      <c r="AG16" s="73" t="e">
        <f t="shared" si="6"/>
        <v>#REF!</v>
      </c>
      <c r="AH16" s="73" t="e">
        <f t="shared" si="6"/>
        <v>#REF!</v>
      </c>
      <c r="AI16" s="73" t="e">
        <f t="shared" si="6"/>
        <v>#REF!</v>
      </c>
    </row>
    <row r="17" spans="1:35" s="11" customFormat="1" ht="20.25" customHeight="1" x14ac:dyDescent="0.2">
      <c r="A17" s="8" t="s">
        <v>0</v>
      </c>
      <c r="B17" s="10"/>
      <c r="C17" s="10"/>
      <c r="D17" s="10"/>
      <c r="E17" s="10"/>
      <c r="F17" s="10"/>
      <c r="G17" s="10"/>
      <c r="H17" s="10"/>
      <c r="I17" s="10"/>
      <c r="J17" s="10"/>
      <c r="K17" s="10"/>
      <c r="L17" s="10"/>
      <c r="M17" s="10"/>
      <c r="N17" s="10"/>
      <c r="O17" s="10"/>
      <c r="P17" s="10"/>
      <c r="Q17" s="10"/>
      <c r="R17" s="10"/>
      <c r="S17" s="10"/>
      <c r="T17" s="10"/>
      <c r="U17" s="10"/>
      <c r="V17" s="10"/>
      <c r="W17" s="73" t="e">
        <f>W4</f>
        <v>#REF!</v>
      </c>
      <c r="X17" s="73" t="e">
        <f t="shared" ref="X17:AA17" si="7">X4</f>
        <v>#REF!</v>
      </c>
      <c r="Y17" s="73" t="e">
        <f t="shared" si="7"/>
        <v>#REF!</v>
      </c>
      <c r="Z17" s="73" t="e">
        <f t="shared" si="7"/>
        <v>#REF!</v>
      </c>
      <c r="AA17" s="73" t="e">
        <f t="shared" si="7"/>
        <v>#REF!</v>
      </c>
      <c r="AB17" s="73" t="e">
        <f t="shared" ref="AB17:AC17" si="8">AB4</f>
        <v>#REF!</v>
      </c>
      <c r="AC17" s="73" t="e">
        <f t="shared" si="8"/>
        <v>#REF!</v>
      </c>
      <c r="AD17" s="73" t="e">
        <f t="shared" ref="AD17" si="9">AD4</f>
        <v>#REF!</v>
      </c>
      <c r="AE17" s="73" t="e">
        <f t="shared" ref="AE17:AI17" si="10">AE4</f>
        <v>#REF!</v>
      </c>
      <c r="AF17" s="73" t="e">
        <f t="shared" si="10"/>
        <v>#REF!</v>
      </c>
      <c r="AG17" s="73" t="e">
        <f t="shared" si="10"/>
        <v>#REF!</v>
      </c>
      <c r="AH17" s="73" t="e">
        <f t="shared" si="10"/>
        <v>#REF!</v>
      </c>
      <c r="AI17" s="73" t="e">
        <f t="shared" si="10"/>
        <v>#REF!</v>
      </c>
    </row>
    <row r="18" spans="1:35" s="14" customFormat="1" ht="12" customHeight="1" x14ac:dyDescent="0.2">
      <c r="A18" s="75" t="s">
        <v>53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s="14" customFormat="1" ht="12" customHeight="1" x14ac:dyDescent="0.2">
      <c r="A19" s="42">
        <v>1</v>
      </c>
      <c r="B19" s="10" t="e">
        <f>B6*0.9+1100</f>
        <v>#REF!</v>
      </c>
      <c r="C19" s="10" t="e">
        <f>C6*0.9+1100</f>
        <v>#REF!</v>
      </c>
      <c r="D19" s="10" t="e">
        <f>D6*0.9+2100</f>
        <v>#REF!</v>
      </c>
      <c r="E19" s="10" t="e">
        <f>E6*0.9+2100</f>
        <v>#REF!</v>
      </c>
      <c r="F19" s="10" t="e">
        <f>F6*0.9+2100</f>
        <v>#REF!</v>
      </c>
      <c r="G19" s="10" t="e">
        <f>G6*0.9+2100</f>
        <v>#REF!</v>
      </c>
      <c r="H19" s="10" t="e">
        <f>H6*0.9+2100</f>
        <v>#REF!</v>
      </c>
      <c r="I19" s="10" t="e">
        <f>I6*0.9+1700</f>
        <v>#REF!</v>
      </c>
      <c r="J19" s="10" t="e">
        <f t="shared" ref="J19:P19" si="11">J6*0.9+1700</f>
        <v>#REF!</v>
      </c>
      <c r="K19" s="10" t="e">
        <f t="shared" si="11"/>
        <v>#REF!</v>
      </c>
      <c r="L19" s="10" t="e">
        <f t="shared" si="11"/>
        <v>#REF!</v>
      </c>
      <c r="M19" s="10" t="e">
        <f t="shared" si="11"/>
        <v>#REF!</v>
      </c>
      <c r="N19" s="10" t="e">
        <f t="shared" si="11"/>
        <v>#REF!</v>
      </c>
      <c r="O19" s="10" t="e">
        <f t="shared" si="11"/>
        <v>#REF!</v>
      </c>
      <c r="P19" s="10" t="e">
        <f t="shared" si="11"/>
        <v>#REF!</v>
      </c>
      <c r="Q19" s="10" t="e">
        <f t="shared" ref="Q19:W19" si="12">Q6*0.9+1700</f>
        <v>#REF!</v>
      </c>
      <c r="R19" s="10" t="e">
        <f t="shared" si="12"/>
        <v>#REF!</v>
      </c>
      <c r="S19" s="10" t="e">
        <f t="shared" si="12"/>
        <v>#REF!</v>
      </c>
      <c r="T19" s="10" t="e">
        <f t="shared" si="12"/>
        <v>#REF!</v>
      </c>
      <c r="U19" s="10" t="e">
        <f t="shared" si="12"/>
        <v>#REF!</v>
      </c>
      <c r="V19" s="10" t="e">
        <f t="shared" si="12"/>
        <v>#REF!</v>
      </c>
      <c r="W19" s="10" t="e">
        <f t="shared" si="12"/>
        <v>#REF!</v>
      </c>
      <c r="X19" s="10" t="e">
        <f t="shared" ref="X19:AA19" si="13">X6*0.9+1700</f>
        <v>#REF!</v>
      </c>
      <c r="Y19" s="10" t="e">
        <f t="shared" si="13"/>
        <v>#REF!</v>
      </c>
      <c r="Z19" s="10" t="e">
        <f t="shared" si="13"/>
        <v>#REF!</v>
      </c>
      <c r="AA19" s="10" t="e">
        <f t="shared" si="13"/>
        <v>#REF!</v>
      </c>
      <c r="AB19" s="10" t="e">
        <f t="shared" ref="AB19:AC19" si="14">AB6*0.9+1700</f>
        <v>#REF!</v>
      </c>
      <c r="AC19" s="10" t="e">
        <f t="shared" si="14"/>
        <v>#REF!</v>
      </c>
      <c r="AD19" s="10" t="e">
        <f>AD6*0.9+1100</f>
        <v>#REF!</v>
      </c>
      <c r="AE19" s="10" t="e">
        <f t="shared" ref="AE19:AI19" si="15">AE6*0.9+1100</f>
        <v>#REF!</v>
      </c>
      <c r="AF19" s="10" t="e">
        <f t="shared" si="15"/>
        <v>#REF!</v>
      </c>
      <c r="AG19" s="10" t="e">
        <f t="shared" si="15"/>
        <v>#REF!</v>
      </c>
      <c r="AH19" s="10" t="e">
        <f t="shared" si="15"/>
        <v>#REF!</v>
      </c>
      <c r="AI19" s="10" t="e">
        <f t="shared" si="15"/>
        <v>#REF!</v>
      </c>
    </row>
    <row r="20" spans="1:35" s="14" customFormat="1" ht="12" customHeight="1" x14ac:dyDescent="0.2">
      <c r="A20" s="15">
        <v>2</v>
      </c>
      <c r="B20" s="10" t="e">
        <f>B7*0.9+2200</f>
        <v>#REF!</v>
      </c>
      <c r="C20" s="10" t="e">
        <f>C7*0.9+2200</f>
        <v>#REF!</v>
      </c>
      <c r="D20" s="10" t="e">
        <f>D7*0.9+4200</f>
        <v>#REF!</v>
      </c>
      <c r="E20" s="10" t="e">
        <f>E7*0.9+4200</f>
        <v>#REF!</v>
      </c>
      <c r="F20" s="10" t="e">
        <f>F7*0.9+4200</f>
        <v>#REF!</v>
      </c>
      <c r="G20" s="10" t="e">
        <f>G7*0.9+4200</f>
        <v>#REF!</v>
      </c>
      <c r="H20" s="10" t="e">
        <f>H7*0.9+4200</f>
        <v>#REF!</v>
      </c>
      <c r="I20" s="10" t="e">
        <f>I7*0.9+3400</f>
        <v>#REF!</v>
      </c>
      <c r="J20" s="10" t="e">
        <f t="shared" ref="J20:P20" si="16">J7*0.9+3400</f>
        <v>#REF!</v>
      </c>
      <c r="K20" s="10" t="e">
        <f t="shared" si="16"/>
        <v>#REF!</v>
      </c>
      <c r="L20" s="10" t="e">
        <f t="shared" si="16"/>
        <v>#REF!</v>
      </c>
      <c r="M20" s="10" t="e">
        <f t="shared" si="16"/>
        <v>#REF!</v>
      </c>
      <c r="N20" s="10" t="e">
        <f t="shared" si="16"/>
        <v>#REF!</v>
      </c>
      <c r="O20" s="10" t="e">
        <f t="shared" si="16"/>
        <v>#REF!</v>
      </c>
      <c r="P20" s="10" t="e">
        <f t="shared" si="16"/>
        <v>#REF!</v>
      </c>
      <c r="Q20" s="10" t="e">
        <f t="shared" ref="Q20:W20" si="17">Q7*0.9+3400</f>
        <v>#REF!</v>
      </c>
      <c r="R20" s="10" t="e">
        <f t="shared" si="17"/>
        <v>#REF!</v>
      </c>
      <c r="S20" s="10" t="e">
        <f t="shared" si="17"/>
        <v>#REF!</v>
      </c>
      <c r="T20" s="10" t="e">
        <f t="shared" si="17"/>
        <v>#REF!</v>
      </c>
      <c r="U20" s="10" t="e">
        <f t="shared" si="17"/>
        <v>#REF!</v>
      </c>
      <c r="V20" s="10" t="e">
        <f t="shared" si="17"/>
        <v>#REF!</v>
      </c>
      <c r="W20" s="10" t="e">
        <f t="shared" si="17"/>
        <v>#REF!</v>
      </c>
      <c r="X20" s="10" t="e">
        <f t="shared" ref="X20:AA20" si="18">X7*0.9+3400</f>
        <v>#REF!</v>
      </c>
      <c r="Y20" s="10" t="e">
        <f t="shared" si="18"/>
        <v>#REF!</v>
      </c>
      <c r="Z20" s="10" t="e">
        <f t="shared" si="18"/>
        <v>#REF!</v>
      </c>
      <c r="AA20" s="10" t="e">
        <f t="shared" si="18"/>
        <v>#REF!</v>
      </c>
      <c r="AB20" s="10" t="e">
        <f t="shared" ref="AB20:AC20" si="19">AB7*0.9+3400</f>
        <v>#REF!</v>
      </c>
      <c r="AC20" s="10" t="e">
        <f t="shared" si="19"/>
        <v>#REF!</v>
      </c>
      <c r="AD20" s="10" t="e">
        <f>AD7*0.9+2200</f>
        <v>#REF!</v>
      </c>
      <c r="AE20" s="10" t="e">
        <f t="shared" ref="AE20:AI20" si="20">AE7*0.9+2200</f>
        <v>#REF!</v>
      </c>
      <c r="AF20" s="10" t="e">
        <f t="shared" si="20"/>
        <v>#REF!</v>
      </c>
      <c r="AG20" s="10" t="e">
        <f t="shared" si="20"/>
        <v>#REF!</v>
      </c>
      <c r="AH20" s="10" t="e">
        <f t="shared" si="20"/>
        <v>#REF!</v>
      </c>
      <c r="AI20" s="10" t="e">
        <f t="shared" si="20"/>
        <v>#REF!</v>
      </c>
    </row>
    <row r="21" spans="1:35" s="14" customFormat="1" ht="12" customHeight="1" x14ac:dyDescent="0.2">
      <c r="A21" s="75" t="s">
        <v>54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35" s="14" customFormat="1" ht="12" customHeight="1" x14ac:dyDescent="0.2">
      <c r="A22" s="42">
        <v>1</v>
      </c>
      <c r="B22" s="10" t="e">
        <f>B9*0.9+1100</f>
        <v>#REF!</v>
      </c>
      <c r="C22" s="10" t="e">
        <f>C9*0.9+1100</f>
        <v>#REF!</v>
      </c>
      <c r="D22" s="10" t="e">
        <f>D9*0.9+2100</f>
        <v>#REF!</v>
      </c>
      <c r="E22" s="10" t="e">
        <f>E9*0.9+2100</f>
        <v>#REF!</v>
      </c>
      <c r="F22" s="10" t="e">
        <f>F9*0.9+2100</f>
        <v>#REF!</v>
      </c>
      <c r="G22" s="10" t="e">
        <f>G9*0.9+2100</f>
        <v>#REF!</v>
      </c>
      <c r="H22" s="10" t="e">
        <f>H9*0.9+2100</f>
        <v>#REF!</v>
      </c>
      <c r="I22" s="10" t="e">
        <f>I9*0.9+1700</f>
        <v>#REF!</v>
      </c>
      <c r="J22" s="10" t="e">
        <f t="shared" ref="J22:P22" si="21">J9*0.9+1700</f>
        <v>#REF!</v>
      </c>
      <c r="K22" s="10" t="e">
        <f t="shared" si="21"/>
        <v>#REF!</v>
      </c>
      <c r="L22" s="10" t="e">
        <f t="shared" si="21"/>
        <v>#REF!</v>
      </c>
      <c r="M22" s="10" t="e">
        <f t="shared" si="21"/>
        <v>#REF!</v>
      </c>
      <c r="N22" s="10" t="e">
        <f t="shared" si="21"/>
        <v>#REF!</v>
      </c>
      <c r="O22" s="10" t="e">
        <f t="shared" si="21"/>
        <v>#REF!</v>
      </c>
      <c r="P22" s="10" t="e">
        <f t="shared" si="21"/>
        <v>#REF!</v>
      </c>
      <c r="Q22" s="10" t="e">
        <f t="shared" ref="Q22:W22" si="22">Q9*0.9+1700</f>
        <v>#REF!</v>
      </c>
      <c r="R22" s="10" t="e">
        <f t="shared" si="22"/>
        <v>#REF!</v>
      </c>
      <c r="S22" s="10" t="e">
        <f t="shared" si="22"/>
        <v>#REF!</v>
      </c>
      <c r="T22" s="10" t="e">
        <f t="shared" si="22"/>
        <v>#REF!</v>
      </c>
      <c r="U22" s="10" t="e">
        <f t="shared" si="22"/>
        <v>#REF!</v>
      </c>
      <c r="V22" s="10" t="e">
        <f t="shared" si="22"/>
        <v>#REF!</v>
      </c>
      <c r="W22" s="10" t="e">
        <f t="shared" si="22"/>
        <v>#REF!</v>
      </c>
      <c r="X22" s="10" t="e">
        <f t="shared" ref="X22:AA22" si="23">X9*0.9+1700</f>
        <v>#REF!</v>
      </c>
      <c r="Y22" s="10" t="e">
        <f t="shared" si="23"/>
        <v>#REF!</v>
      </c>
      <c r="Z22" s="10" t="e">
        <f t="shared" si="23"/>
        <v>#REF!</v>
      </c>
      <c r="AA22" s="10" t="e">
        <f t="shared" si="23"/>
        <v>#REF!</v>
      </c>
      <c r="AB22" s="10" t="e">
        <f t="shared" ref="AB22:AC22" si="24">AB9*0.9+1700</f>
        <v>#REF!</v>
      </c>
      <c r="AC22" s="10" t="e">
        <f t="shared" si="24"/>
        <v>#REF!</v>
      </c>
      <c r="AD22" s="10" t="e">
        <f>AD9*0.9+1100</f>
        <v>#REF!</v>
      </c>
      <c r="AE22" s="10" t="e">
        <f t="shared" ref="AE22:AI22" si="25">AE9*0.9+1100</f>
        <v>#REF!</v>
      </c>
      <c r="AF22" s="10" t="e">
        <f t="shared" si="25"/>
        <v>#REF!</v>
      </c>
      <c r="AG22" s="10" t="e">
        <f t="shared" si="25"/>
        <v>#REF!</v>
      </c>
      <c r="AH22" s="10" t="e">
        <f t="shared" si="25"/>
        <v>#REF!</v>
      </c>
      <c r="AI22" s="10" t="e">
        <f t="shared" si="25"/>
        <v>#REF!</v>
      </c>
    </row>
    <row r="23" spans="1:35" s="14" customFormat="1" ht="12" customHeight="1" x14ac:dyDescent="0.2">
      <c r="A23" s="42">
        <v>2</v>
      </c>
      <c r="B23" s="10" t="e">
        <f>B10*0.9+2200</f>
        <v>#REF!</v>
      </c>
      <c r="C23" s="10" t="e">
        <f>C10*0.9+2200</f>
        <v>#REF!</v>
      </c>
      <c r="D23" s="10" t="e">
        <f>D10*0.9+4200</f>
        <v>#REF!</v>
      </c>
      <c r="E23" s="10" t="e">
        <f>E10*0.9+4200</f>
        <v>#REF!</v>
      </c>
      <c r="F23" s="10" t="e">
        <f>F10*0.9+4200</f>
        <v>#REF!</v>
      </c>
      <c r="G23" s="10" t="e">
        <f>G10*0.9+4200</f>
        <v>#REF!</v>
      </c>
      <c r="H23" s="10" t="e">
        <f>H10*0.9+4200</f>
        <v>#REF!</v>
      </c>
      <c r="I23" s="10" t="e">
        <f>I10*0.9+3400</f>
        <v>#REF!</v>
      </c>
      <c r="J23" s="10" t="e">
        <f t="shared" ref="J23:P23" si="26">J10*0.9+3400</f>
        <v>#REF!</v>
      </c>
      <c r="K23" s="10" t="e">
        <f t="shared" si="26"/>
        <v>#REF!</v>
      </c>
      <c r="L23" s="10" t="e">
        <f t="shared" si="26"/>
        <v>#REF!</v>
      </c>
      <c r="M23" s="10" t="e">
        <f t="shared" si="26"/>
        <v>#REF!</v>
      </c>
      <c r="N23" s="10" t="e">
        <f t="shared" si="26"/>
        <v>#REF!</v>
      </c>
      <c r="O23" s="10" t="e">
        <f t="shared" si="26"/>
        <v>#REF!</v>
      </c>
      <c r="P23" s="10" t="e">
        <f t="shared" si="26"/>
        <v>#REF!</v>
      </c>
      <c r="Q23" s="10" t="e">
        <f t="shared" ref="Q23:W23" si="27">Q10*0.9+3400</f>
        <v>#REF!</v>
      </c>
      <c r="R23" s="10" t="e">
        <f t="shared" si="27"/>
        <v>#REF!</v>
      </c>
      <c r="S23" s="10" t="e">
        <f t="shared" si="27"/>
        <v>#REF!</v>
      </c>
      <c r="T23" s="10" t="e">
        <f t="shared" si="27"/>
        <v>#REF!</v>
      </c>
      <c r="U23" s="10" t="e">
        <f t="shared" si="27"/>
        <v>#REF!</v>
      </c>
      <c r="V23" s="10" t="e">
        <f t="shared" si="27"/>
        <v>#REF!</v>
      </c>
      <c r="W23" s="10" t="e">
        <f t="shared" si="27"/>
        <v>#REF!</v>
      </c>
      <c r="X23" s="10" t="e">
        <f t="shared" ref="X23:AA23" si="28">X10*0.9+3400</f>
        <v>#REF!</v>
      </c>
      <c r="Y23" s="10" t="e">
        <f t="shared" si="28"/>
        <v>#REF!</v>
      </c>
      <c r="Z23" s="10" t="e">
        <f t="shared" si="28"/>
        <v>#REF!</v>
      </c>
      <c r="AA23" s="10" t="e">
        <f t="shared" si="28"/>
        <v>#REF!</v>
      </c>
      <c r="AB23" s="10" t="e">
        <f t="shared" ref="AB23:AC23" si="29">AB10*0.9+3400</f>
        <v>#REF!</v>
      </c>
      <c r="AC23" s="10" t="e">
        <f t="shared" si="29"/>
        <v>#REF!</v>
      </c>
      <c r="AD23" s="10" t="e">
        <f>AD10*0.9+2200</f>
        <v>#REF!</v>
      </c>
      <c r="AE23" s="10" t="e">
        <f t="shared" ref="AE23:AI23" si="30">AE10*0.9+2200</f>
        <v>#REF!</v>
      </c>
      <c r="AF23" s="10" t="e">
        <f t="shared" si="30"/>
        <v>#REF!</v>
      </c>
      <c r="AG23" s="10" t="e">
        <f t="shared" si="30"/>
        <v>#REF!</v>
      </c>
      <c r="AH23" s="10" t="e">
        <f t="shared" si="30"/>
        <v>#REF!</v>
      </c>
      <c r="AI23" s="10" t="e">
        <f t="shared" si="30"/>
        <v>#REF!</v>
      </c>
    </row>
    <row r="25" spans="1:35" ht="12.75" x14ac:dyDescent="0.2">
      <c r="B25" s="43">
        <v>1100</v>
      </c>
      <c r="C25" s="43">
        <v>1100</v>
      </c>
      <c r="D25" s="44">
        <v>2100</v>
      </c>
      <c r="E25" s="44">
        <v>2100</v>
      </c>
      <c r="F25" s="44">
        <v>2100</v>
      </c>
      <c r="G25" s="44">
        <v>2100</v>
      </c>
      <c r="H25" s="44">
        <v>2100</v>
      </c>
      <c r="I25" s="43">
        <v>1700</v>
      </c>
      <c r="J25" s="43">
        <v>1700</v>
      </c>
      <c r="K25" s="43">
        <v>1700</v>
      </c>
      <c r="L25" s="43">
        <v>1700</v>
      </c>
      <c r="M25" s="43">
        <v>1700</v>
      </c>
      <c r="N25" s="43">
        <v>1700</v>
      </c>
      <c r="O25" s="43">
        <v>1700</v>
      </c>
      <c r="P25" s="43">
        <v>1700</v>
      </c>
      <c r="Q25" s="43">
        <v>1700</v>
      </c>
      <c r="R25" s="43">
        <v>1700</v>
      </c>
      <c r="S25" s="43">
        <v>1700</v>
      </c>
      <c r="T25" s="43">
        <v>1700</v>
      </c>
      <c r="U25" s="43">
        <v>1700</v>
      </c>
      <c r="V25" s="43">
        <v>1700</v>
      </c>
      <c r="W25" s="43">
        <v>1700</v>
      </c>
      <c r="X25" s="43">
        <v>1700</v>
      </c>
      <c r="Y25" s="43">
        <v>1700</v>
      </c>
      <c r="Z25" s="43">
        <v>1700</v>
      </c>
      <c r="AA25" s="43">
        <v>1700</v>
      </c>
      <c r="AB25" s="43">
        <v>1700</v>
      </c>
      <c r="AC25" s="43">
        <v>1700</v>
      </c>
      <c r="AD25" s="44">
        <v>1100</v>
      </c>
      <c r="AE25" s="44">
        <v>1100</v>
      </c>
      <c r="AF25" s="44">
        <v>1100</v>
      </c>
      <c r="AG25" s="44">
        <v>1100</v>
      </c>
      <c r="AH25" s="44">
        <v>1100</v>
      </c>
      <c r="AI25" s="44">
        <v>1100</v>
      </c>
    </row>
    <row r="26" spans="1:35" ht="12.75" x14ac:dyDescent="0.2">
      <c r="B26" s="43">
        <v>2200</v>
      </c>
      <c r="C26" s="43">
        <v>2200</v>
      </c>
      <c r="D26" s="44">
        <v>4200</v>
      </c>
      <c r="E26" s="44">
        <v>4200</v>
      </c>
      <c r="F26" s="44">
        <v>4200</v>
      </c>
      <c r="G26" s="44">
        <v>4200</v>
      </c>
      <c r="H26" s="44">
        <v>4200</v>
      </c>
      <c r="I26" s="43">
        <v>3400</v>
      </c>
      <c r="J26" s="43">
        <v>3400</v>
      </c>
      <c r="K26" s="43">
        <v>3400</v>
      </c>
      <c r="L26" s="43">
        <v>3400</v>
      </c>
      <c r="M26" s="43">
        <v>3400</v>
      </c>
      <c r="N26" s="43">
        <v>3400</v>
      </c>
      <c r="O26" s="43">
        <v>3400</v>
      </c>
      <c r="P26" s="43">
        <v>3400</v>
      </c>
      <c r="Q26" s="43">
        <v>3400</v>
      </c>
      <c r="R26" s="43">
        <v>3400</v>
      </c>
      <c r="S26" s="43">
        <v>3400</v>
      </c>
      <c r="T26" s="43">
        <v>3400</v>
      </c>
      <c r="U26" s="43">
        <v>3400</v>
      </c>
      <c r="V26" s="43">
        <v>3400</v>
      </c>
      <c r="W26" s="43">
        <v>3400</v>
      </c>
      <c r="X26" s="43">
        <v>3400</v>
      </c>
      <c r="Y26" s="43">
        <v>3400</v>
      </c>
      <c r="Z26" s="43">
        <v>3400</v>
      </c>
      <c r="AA26" s="43">
        <v>3400</v>
      </c>
      <c r="AB26" s="43">
        <v>3400</v>
      </c>
      <c r="AC26" s="43">
        <v>3400</v>
      </c>
      <c r="AD26" s="44">
        <v>2200</v>
      </c>
      <c r="AE26" s="44">
        <v>2200</v>
      </c>
      <c r="AF26" s="44">
        <v>2200</v>
      </c>
      <c r="AG26" s="44">
        <v>2200</v>
      </c>
      <c r="AH26" s="44">
        <v>2200</v>
      </c>
      <c r="AI26" s="44">
        <v>2200</v>
      </c>
    </row>
    <row r="27" spans="1:35" ht="12.75" x14ac:dyDescent="0.2">
      <c r="B27" s="5">
        <f>B25+2000</f>
        <v>3100</v>
      </c>
      <c r="C27" s="5">
        <f t="shared" ref="C27:H27" si="31">C25+2000</f>
        <v>3100</v>
      </c>
      <c r="D27" s="5">
        <f t="shared" si="31"/>
        <v>4100</v>
      </c>
      <c r="E27" s="5">
        <f t="shared" si="31"/>
        <v>4100</v>
      </c>
      <c r="F27" s="5">
        <f t="shared" si="31"/>
        <v>4100</v>
      </c>
      <c r="G27" s="5">
        <f t="shared" si="31"/>
        <v>4100</v>
      </c>
      <c r="H27" s="5">
        <f t="shared" si="31"/>
        <v>4100</v>
      </c>
      <c r="I27" s="5">
        <f>I25+2000</f>
        <v>3700</v>
      </c>
      <c r="J27" s="5">
        <f t="shared" ref="J27:P27" si="32">J25+2000</f>
        <v>3700</v>
      </c>
      <c r="K27" s="5">
        <f t="shared" si="32"/>
        <v>3700</v>
      </c>
      <c r="L27" s="5">
        <f t="shared" si="32"/>
        <v>3700</v>
      </c>
      <c r="M27" s="5">
        <f t="shared" si="32"/>
        <v>3700</v>
      </c>
      <c r="N27" s="5">
        <f t="shared" si="32"/>
        <v>3700</v>
      </c>
      <c r="O27" s="5">
        <f t="shared" si="32"/>
        <v>3700</v>
      </c>
      <c r="P27" s="5">
        <f t="shared" si="32"/>
        <v>3700</v>
      </c>
      <c r="Q27" s="5">
        <f t="shared" ref="Q27:W27" si="33">Q25+2000</f>
        <v>3700</v>
      </c>
      <c r="R27" s="5">
        <f t="shared" si="33"/>
        <v>3700</v>
      </c>
      <c r="S27" s="5">
        <f t="shared" si="33"/>
        <v>3700</v>
      </c>
      <c r="T27" s="5">
        <f t="shared" si="33"/>
        <v>3700</v>
      </c>
      <c r="U27" s="5">
        <f t="shared" si="33"/>
        <v>3700</v>
      </c>
      <c r="V27" s="5">
        <f t="shared" si="33"/>
        <v>3700</v>
      </c>
      <c r="W27" s="5">
        <f t="shared" si="33"/>
        <v>3700</v>
      </c>
      <c r="X27" s="5">
        <f t="shared" ref="X27:AB27" si="34">X25+2000</f>
        <v>3700</v>
      </c>
      <c r="Y27" s="5">
        <f t="shared" si="34"/>
        <v>3700</v>
      </c>
      <c r="Z27" s="5">
        <f t="shared" si="34"/>
        <v>3700</v>
      </c>
      <c r="AA27" s="5">
        <f t="shared" si="34"/>
        <v>3700</v>
      </c>
      <c r="AB27" s="5">
        <f t="shared" si="34"/>
        <v>3700</v>
      </c>
      <c r="AC27" s="5">
        <f t="shared" ref="AC27" si="35">AC25+2000</f>
        <v>3700</v>
      </c>
      <c r="AD27" s="5">
        <f>AD25+2000</f>
        <v>3100</v>
      </c>
      <c r="AE27" s="5">
        <f t="shared" ref="AE27:AI27" si="36">AE25+2000</f>
        <v>3100</v>
      </c>
      <c r="AF27" s="5">
        <f t="shared" si="36"/>
        <v>3100</v>
      </c>
      <c r="AG27" s="5">
        <f t="shared" si="36"/>
        <v>3100</v>
      </c>
      <c r="AH27" s="5">
        <f t="shared" si="36"/>
        <v>3100</v>
      </c>
      <c r="AI27" s="5">
        <f t="shared" si="36"/>
        <v>3100</v>
      </c>
    </row>
    <row r="28" spans="1:35" ht="12.75" x14ac:dyDescent="0.2">
      <c r="B28" s="5"/>
      <c r="C28" s="5"/>
      <c r="D28" s="5"/>
      <c r="E28" s="5"/>
      <c r="F28" s="5"/>
      <c r="G28" s="5"/>
      <c r="H28" s="5"/>
      <c r="I28" s="5"/>
      <c r="J28" s="5"/>
      <c r="K28" s="5"/>
      <c r="L28" s="5"/>
      <c r="M28" s="5"/>
      <c r="N28" s="5"/>
      <c r="O28" s="5"/>
      <c r="P28" s="5"/>
      <c r="Q28" s="5"/>
      <c r="R28" s="5"/>
      <c r="S28" s="5"/>
      <c r="T28" s="5"/>
      <c r="U28" s="5"/>
      <c r="V28" s="5"/>
      <c r="W28" s="5"/>
      <c r="X28" s="5"/>
      <c r="Y28" s="5"/>
      <c r="Z28" s="5"/>
    </row>
    <row r="29" spans="1:35" ht="12.75" x14ac:dyDescent="0.2">
      <c r="B29" s="5"/>
      <c r="C29" s="5"/>
      <c r="D29" s="5"/>
      <c r="E29" s="5"/>
      <c r="F29" s="5"/>
      <c r="G29" s="5"/>
      <c r="H29" s="5"/>
      <c r="I29" s="5"/>
      <c r="J29" s="5"/>
      <c r="K29" s="5"/>
      <c r="L29" s="5"/>
      <c r="M29" s="5"/>
      <c r="N29" s="5"/>
      <c r="O29" s="5"/>
      <c r="P29" s="5"/>
      <c r="Q29" s="5"/>
      <c r="R29" s="5"/>
      <c r="S29" s="5"/>
      <c r="T29" s="5"/>
      <c r="U29" s="5"/>
      <c r="V29" s="5"/>
      <c r="W29" s="5"/>
      <c r="X29" s="5"/>
      <c r="Y29" s="5"/>
      <c r="Z29" s="5"/>
    </row>
    <row r="30" spans="1:35" s="5" customFormat="1" ht="12.75" x14ac:dyDescent="0.2">
      <c r="A30" s="229" t="s">
        <v>89</v>
      </c>
      <c r="B30" s="229"/>
      <c r="C30" s="229"/>
      <c r="D30" s="229"/>
      <c r="E30" s="7"/>
      <c r="F30" s="7"/>
      <c r="G30" s="7"/>
      <c r="H30" s="7"/>
      <c r="I30" s="7"/>
      <c r="J30" s="7"/>
      <c r="K30" s="7"/>
      <c r="L30" s="7"/>
      <c r="M30" s="7"/>
      <c r="N30" s="7"/>
      <c r="O30" s="7"/>
      <c r="P30" s="7"/>
      <c r="Q30" s="7"/>
      <c r="R30" s="7"/>
      <c r="S30" s="7"/>
      <c r="T30" s="7"/>
      <c r="U30" s="7"/>
      <c r="V30" s="7"/>
      <c r="W30" s="7"/>
      <c r="X30" s="7"/>
      <c r="Y30" s="7"/>
      <c r="Z30" s="7"/>
    </row>
    <row r="31" spans="1:35" s="11" customFormat="1" ht="25.5" x14ac:dyDescent="0.2">
      <c r="A31" s="48" t="s">
        <v>52</v>
      </c>
      <c r="B31" s="9" t="str">
        <f>B3</f>
        <v>20.12.2020-24.12.2020</v>
      </c>
      <c r="C31" s="9" t="e">
        <f t="shared" ref="C31:P31" si="37">C16</f>
        <v>#REF!</v>
      </c>
      <c r="D31" s="9" t="e">
        <f t="shared" si="37"/>
        <v>#REF!</v>
      </c>
      <c r="E31" s="9" t="e">
        <f t="shared" si="37"/>
        <v>#REF!</v>
      </c>
      <c r="F31" s="9" t="e">
        <f t="shared" si="37"/>
        <v>#REF!</v>
      </c>
      <c r="G31" s="9" t="e">
        <f t="shared" si="37"/>
        <v>#REF!</v>
      </c>
      <c r="H31" s="9" t="e">
        <f t="shared" si="37"/>
        <v>#REF!</v>
      </c>
      <c r="I31" s="9" t="e">
        <f t="shared" si="37"/>
        <v>#REF!</v>
      </c>
      <c r="J31" s="9" t="e">
        <f t="shared" si="37"/>
        <v>#REF!</v>
      </c>
      <c r="K31" s="56" t="e">
        <f t="shared" si="37"/>
        <v>#REF!</v>
      </c>
      <c r="L31" s="56" t="e">
        <f t="shared" si="37"/>
        <v>#REF!</v>
      </c>
      <c r="M31" s="56" t="e">
        <f t="shared" si="37"/>
        <v>#REF!</v>
      </c>
      <c r="N31" s="56" t="e">
        <f t="shared" si="37"/>
        <v>#REF!</v>
      </c>
      <c r="O31" s="56" t="e">
        <f t="shared" si="37"/>
        <v>#REF!</v>
      </c>
      <c r="P31" s="56" t="e">
        <f t="shared" si="37"/>
        <v>#REF!</v>
      </c>
      <c r="Q31" s="56" t="e">
        <f t="shared" ref="Q31:V31" si="38">Q16</f>
        <v>#REF!</v>
      </c>
      <c r="R31" s="56" t="e">
        <f t="shared" si="38"/>
        <v>#REF!</v>
      </c>
      <c r="S31" s="56" t="e">
        <f t="shared" si="38"/>
        <v>#REF!</v>
      </c>
      <c r="T31" s="56" t="e">
        <f t="shared" si="38"/>
        <v>#REF!</v>
      </c>
      <c r="U31" s="56" t="e">
        <f t="shared" si="38"/>
        <v>#REF!</v>
      </c>
      <c r="V31" s="56" t="e">
        <f t="shared" si="38"/>
        <v>#REF!</v>
      </c>
      <c r="W31" s="71" t="e">
        <f>W3</f>
        <v>#REF!</v>
      </c>
      <c r="X31" s="71" t="e">
        <f t="shared" ref="X31:AA31" si="39">X3</f>
        <v>#REF!</v>
      </c>
      <c r="Y31" s="71" t="e">
        <f t="shared" si="39"/>
        <v>#REF!</v>
      </c>
      <c r="Z31" s="71" t="e">
        <f t="shared" si="39"/>
        <v>#REF!</v>
      </c>
      <c r="AA31" s="71" t="e">
        <f t="shared" si="39"/>
        <v>#REF!</v>
      </c>
      <c r="AB31" s="71" t="e">
        <f t="shared" ref="AB31:AI31" si="40">AB3</f>
        <v>#REF!</v>
      </c>
      <c r="AC31" s="71" t="e">
        <f t="shared" si="40"/>
        <v>#REF!</v>
      </c>
      <c r="AD31" s="71" t="e">
        <f t="shared" si="40"/>
        <v>#REF!</v>
      </c>
      <c r="AE31" s="71" t="e">
        <f t="shared" si="40"/>
        <v>#REF!</v>
      </c>
      <c r="AF31" s="71" t="e">
        <f t="shared" si="40"/>
        <v>#REF!</v>
      </c>
      <c r="AG31" s="71" t="e">
        <f t="shared" si="40"/>
        <v>#REF!</v>
      </c>
      <c r="AH31" s="71" t="e">
        <f t="shared" si="40"/>
        <v>#REF!</v>
      </c>
      <c r="AI31" s="71" t="e">
        <f t="shared" si="40"/>
        <v>#REF!</v>
      </c>
    </row>
    <row r="32" spans="1:35" s="11" customFormat="1" ht="18" customHeight="1" x14ac:dyDescent="0.2">
      <c r="A32" s="48"/>
      <c r="B32" s="9"/>
      <c r="C32" s="9"/>
      <c r="D32" s="9"/>
      <c r="E32" s="9"/>
      <c r="F32" s="9"/>
      <c r="G32" s="9"/>
      <c r="H32" s="9"/>
      <c r="I32" s="9"/>
      <c r="J32" s="9"/>
      <c r="K32" s="56"/>
      <c r="L32" s="56"/>
      <c r="M32" s="56"/>
      <c r="N32" s="56"/>
      <c r="O32" s="56"/>
      <c r="P32" s="56"/>
      <c r="Q32" s="56"/>
      <c r="R32" s="56"/>
      <c r="S32" s="56"/>
      <c r="T32" s="56"/>
      <c r="U32" s="56"/>
      <c r="V32" s="56"/>
      <c r="W32" s="71" t="e">
        <f>W4</f>
        <v>#REF!</v>
      </c>
      <c r="X32" s="71" t="e">
        <f t="shared" ref="X32:AA32" si="41">X4</f>
        <v>#REF!</v>
      </c>
      <c r="Y32" s="71" t="e">
        <f t="shared" si="41"/>
        <v>#REF!</v>
      </c>
      <c r="Z32" s="71" t="e">
        <f t="shared" si="41"/>
        <v>#REF!</v>
      </c>
      <c r="AA32" s="71" t="e">
        <f t="shared" si="41"/>
        <v>#REF!</v>
      </c>
      <c r="AB32" s="71" t="e">
        <f t="shared" ref="AB32:AI32" si="42">AB4</f>
        <v>#REF!</v>
      </c>
      <c r="AC32" s="71" t="e">
        <f t="shared" si="42"/>
        <v>#REF!</v>
      </c>
      <c r="AD32" s="71" t="e">
        <f t="shared" si="42"/>
        <v>#REF!</v>
      </c>
      <c r="AE32" s="71" t="e">
        <f t="shared" si="42"/>
        <v>#REF!</v>
      </c>
      <c r="AF32" s="71" t="e">
        <f t="shared" si="42"/>
        <v>#REF!</v>
      </c>
      <c r="AG32" s="71" t="e">
        <f t="shared" si="42"/>
        <v>#REF!</v>
      </c>
      <c r="AH32" s="71" t="e">
        <f t="shared" si="42"/>
        <v>#REF!</v>
      </c>
      <c r="AI32" s="71" t="e">
        <f t="shared" si="42"/>
        <v>#REF!</v>
      </c>
    </row>
    <row r="33" spans="1:39" s="14" customFormat="1" ht="12" customHeight="1" x14ac:dyDescent="0.2">
      <c r="A33" s="33" t="s">
        <v>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9" s="14" customFormat="1" ht="12" customHeight="1" x14ac:dyDescent="0.2">
      <c r="A34" s="42">
        <v>1</v>
      </c>
      <c r="B34" s="45" t="e">
        <f t="shared" ref="B34:J34" si="43">B19*0.87</f>
        <v>#REF!</v>
      </c>
      <c r="C34" s="45" t="e">
        <f t="shared" si="43"/>
        <v>#REF!</v>
      </c>
      <c r="D34" s="45" t="e">
        <f t="shared" si="43"/>
        <v>#REF!</v>
      </c>
      <c r="E34" s="45" t="e">
        <f t="shared" si="43"/>
        <v>#REF!</v>
      </c>
      <c r="F34" s="45" t="e">
        <f t="shared" si="43"/>
        <v>#REF!</v>
      </c>
      <c r="G34" s="45" t="e">
        <f t="shared" si="43"/>
        <v>#REF!</v>
      </c>
      <c r="H34" s="45" t="e">
        <f t="shared" si="43"/>
        <v>#REF!</v>
      </c>
      <c r="I34" s="45" t="e">
        <f t="shared" si="43"/>
        <v>#REF!</v>
      </c>
      <c r="J34" s="45" t="e">
        <f t="shared" si="43"/>
        <v>#REF!</v>
      </c>
      <c r="K34" s="45" t="e">
        <f t="shared" ref="K34:P34" si="44">K19*0.87</f>
        <v>#REF!</v>
      </c>
      <c r="L34" s="45" t="e">
        <f t="shared" si="44"/>
        <v>#REF!</v>
      </c>
      <c r="M34" s="45" t="e">
        <f t="shared" si="44"/>
        <v>#REF!</v>
      </c>
      <c r="N34" s="45" t="e">
        <f t="shared" si="44"/>
        <v>#REF!</v>
      </c>
      <c r="O34" s="45" t="e">
        <f t="shared" si="44"/>
        <v>#REF!</v>
      </c>
      <c r="P34" s="45" t="e">
        <f t="shared" si="44"/>
        <v>#REF!</v>
      </c>
      <c r="Q34" s="45" t="e">
        <f t="shared" ref="Q34:W34" si="45">Q19*0.87</f>
        <v>#REF!</v>
      </c>
      <c r="R34" s="45" t="e">
        <f t="shared" si="45"/>
        <v>#REF!</v>
      </c>
      <c r="S34" s="45" t="e">
        <f t="shared" si="45"/>
        <v>#REF!</v>
      </c>
      <c r="T34" s="45" t="e">
        <f t="shared" si="45"/>
        <v>#REF!</v>
      </c>
      <c r="U34" s="45" t="e">
        <f t="shared" si="45"/>
        <v>#REF!</v>
      </c>
      <c r="V34" s="45" t="e">
        <f t="shared" si="45"/>
        <v>#REF!</v>
      </c>
      <c r="W34" s="45" t="e">
        <f t="shared" si="45"/>
        <v>#REF!</v>
      </c>
      <c r="X34" s="45" t="e">
        <f t="shared" ref="X34:AA34" si="46">X19*0.87</f>
        <v>#REF!</v>
      </c>
      <c r="Y34" s="45" t="e">
        <f t="shared" si="46"/>
        <v>#REF!</v>
      </c>
      <c r="Z34" s="45" t="e">
        <f t="shared" si="46"/>
        <v>#REF!</v>
      </c>
      <c r="AA34" s="45" t="e">
        <f t="shared" si="46"/>
        <v>#REF!</v>
      </c>
      <c r="AB34" s="45" t="e">
        <f t="shared" ref="AB34:AI34" si="47">AB19*0.87</f>
        <v>#REF!</v>
      </c>
      <c r="AC34" s="45" t="e">
        <f t="shared" si="47"/>
        <v>#REF!</v>
      </c>
      <c r="AD34" s="45" t="e">
        <f t="shared" si="47"/>
        <v>#REF!</v>
      </c>
      <c r="AE34" s="45" t="e">
        <f t="shared" si="47"/>
        <v>#REF!</v>
      </c>
      <c r="AF34" s="45" t="e">
        <f t="shared" si="47"/>
        <v>#REF!</v>
      </c>
      <c r="AG34" s="45" t="e">
        <f t="shared" si="47"/>
        <v>#REF!</v>
      </c>
      <c r="AH34" s="45" t="e">
        <f t="shared" si="47"/>
        <v>#REF!</v>
      </c>
      <c r="AI34" s="45" t="e">
        <f t="shared" si="47"/>
        <v>#REF!</v>
      </c>
    </row>
    <row r="35" spans="1:39" s="16" customFormat="1" ht="12" customHeight="1" x14ac:dyDescent="0.2">
      <c r="A35" s="15">
        <v>2</v>
      </c>
      <c r="B35" s="45" t="e">
        <f t="shared" ref="B35:J35" si="48">B20*0.87</f>
        <v>#REF!</v>
      </c>
      <c r="C35" s="45" t="e">
        <f t="shared" si="48"/>
        <v>#REF!</v>
      </c>
      <c r="D35" s="45" t="e">
        <f t="shared" si="48"/>
        <v>#REF!</v>
      </c>
      <c r="E35" s="45" t="e">
        <f t="shared" si="48"/>
        <v>#REF!</v>
      </c>
      <c r="F35" s="45" t="e">
        <f t="shared" si="48"/>
        <v>#REF!</v>
      </c>
      <c r="G35" s="45" t="e">
        <f t="shared" si="48"/>
        <v>#REF!</v>
      </c>
      <c r="H35" s="45" t="e">
        <f t="shared" si="48"/>
        <v>#REF!</v>
      </c>
      <c r="I35" s="45" t="e">
        <f t="shared" si="48"/>
        <v>#REF!</v>
      </c>
      <c r="J35" s="45" t="e">
        <f t="shared" si="48"/>
        <v>#REF!</v>
      </c>
      <c r="K35" s="45" t="e">
        <f t="shared" ref="K35:P35" si="49">K20*0.87</f>
        <v>#REF!</v>
      </c>
      <c r="L35" s="45" t="e">
        <f t="shared" si="49"/>
        <v>#REF!</v>
      </c>
      <c r="M35" s="45" t="e">
        <f t="shared" si="49"/>
        <v>#REF!</v>
      </c>
      <c r="N35" s="45" t="e">
        <f t="shared" si="49"/>
        <v>#REF!</v>
      </c>
      <c r="O35" s="45" t="e">
        <f t="shared" si="49"/>
        <v>#REF!</v>
      </c>
      <c r="P35" s="45" t="e">
        <f t="shared" si="49"/>
        <v>#REF!</v>
      </c>
      <c r="Q35" s="45" t="e">
        <f t="shared" ref="Q35:W35" si="50">Q20*0.87</f>
        <v>#REF!</v>
      </c>
      <c r="R35" s="45" t="e">
        <f t="shared" si="50"/>
        <v>#REF!</v>
      </c>
      <c r="S35" s="45" t="e">
        <f t="shared" si="50"/>
        <v>#REF!</v>
      </c>
      <c r="T35" s="45" t="e">
        <f t="shared" si="50"/>
        <v>#REF!</v>
      </c>
      <c r="U35" s="45" t="e">
        <f t="shared" si="50"/>
        <v>#REF!</v>
      </c>
      <c r="V35" s="45" t="e">
        <f t="shared" si="50"/>
        <v>#REF!</v>
      </c>
      <c r="W35" s="45" t="e">
        <f t="shared" si="50"/>
        <v>#REF!</v>
      </c>
      <c r="X35" s="45" t="e">
        <f t="shared" ref="X35:AA35" si="51">X20*0.87</f>
        <v>#REF!</v>
      </c>
      <c r="Y35" s="45" t="e">
        <f t="shared" si="51"/>
        <v>#REF!</v>
      </c>
      <c r="Z35" s="45" t="e">
        <f t="shared" si="51"/>
        <v>#REF!</v>
      </c>
      <c r="AA35" s="45" t="e">
        <f t="shared" si="51"/>
        <v>#REF!</v>
      </c>
      <c r="AB35" s="45" t="e">
        <f t="shared" ref="AB35:AI35" si="52">AB20*0.87</f>
        <v>#REF!</v>
      </c>
      <c r="AC35" s="45" t="e">
        <f t="shared" si="52"/>
        <v>#REF!</v>
      </c>
      <c r="AD35" s="45" t="e">
        <f t="shared" si="52"/>
        <v>#REF!</v>
      </c>
      <c r="AE35" s="45" t="e">
        <f t="shared" si="52"/>
        <v>#REF!</v>
      </c>
      <c r="AF35" s="45" t="e">
        <f t="shared" si="52"/>
        <v>#REF!</v>
      </c>
      <c r="AG35" s="45" t="e">
        <f t="shared" si="52"/>
        <v>#REF!</v>
      </c>
      <c r="AH35" s="45" t="e">
        <f t="shared" si="52"/>
        <v>#REF!</v>
      </c>
      <c r="AI35" s="45" t="e">
        <f t="shared" si="52"/>
        <v>#REF!</v>
      </c>
      <c r="AJ35" s="13"/>
      <c r="AK35" s="13"/>
      <c r="AL35" s="13"/>
      <c r="AM35" s="13"/>
    </row>
    <row r="36" spans="1:39" s="14" customFormat="1" ht="12" customHeight="1" x14ac:dyDescent="0.2">
      <c r="A36" s="12" t="s">
        <v>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13"/>
      <c r="AK36" s="13"/>
      <c r="AL36" s="13"/>
      <c r="AM36" s="13"/>
    </row>
    <row r="37" spans="1:39" s="16" customFormat="1" ht="12" customHeight="1" x14ac:dyDescent="0.2">
      <c r="A37" s="15">
        <v>1</v>
      </c>
      <c r="B37" s="45" t="e">
        <f t="shared" ref="B37:J37" si="53">B22*0.87</f>
        <v>#REF!</v>
      </c>
      <c r="C37" s="45" t="e">
        <f t="shared" si="53"/>
        <v>#REF!</v>
      </c>
      <c r="D37" s="45" t="e">
        <f t="shared" si="53"/>
        <v>#REF!</v>
      </c>
      <c r="E37" s="45" t="e">
        <f t="shared" si="53"/>
        <v>#REF!</v>
      </c>
      <c r="F37" s="45" t="e">
        <f t="shared" si="53"/>
        <v>#REF!</v>
      </c>
      <c r="G37" s="45" t="e">
        <f t="shared" si="53"/>
        <v>#REF!</v>
      </c>
      <c r="H37" s="45" t="e">
        <f t="shared" si="53"/>
        <v>#REF!</v>
      </c>
      <c r="I37" s="45" t="e">
        <f t="shared" si="53"/>
        <v>#REF!</v>
      </c>
      <c r="J37" s="45" t="e">
        <f t="shared" si="53"/>
        <v>#REF!</v>
      </c>
      <c r="K37" s="45" t="e">
        <f t="shared" ref="K37:P37" si="54">K22*0.87</f>
        <v>#REF!</v>
      </c>
      <c r="L37" s="45" t="e">
        <f t="shared" si="54"/>
        <v>#REF!</v>
      </c>
      <c r="M37" s="45" t="e">
        <f t="shared" si="54"/>
        <v>#REF!</v>
      </c>
      <c r="N37" s="45" t="e">
        <f t="shared" si="54"/>
        <v>#REF!</v>
      </c>
      <c r="O37" s="45" t="e">
        <f t="shared" si="54"/>
        <v>#REF!</v>
      </c>
      <c r="P37" s="45" t="e">
        <f t="shared" si="54"/>
        <v>#REF!</v>
      </c>
      <c r="Q37" s="45" t="e">
        <f t="shared" ref="Q37:W37" si="55">Q22*0.87</f>
        <v>#REF!</v>
      </c>
      <c r="R37" s="45" t="e">
        <f t="shared" si="55"/>
        <v>#REF!</v>
      </c>
      <c r="S37" s="45" t="e">
        <f t="shared" si="55"/>
        <v>#REF!</v>
      </c>
      <c r="T37" s="45" t="e">
        <f t="shared" si="55"/>
        <v>#REF!</v>
      </c>
      <c r="U37" s="45" t="e">
        <f t="shared" si="55"/>
        <v>#REF!</v>
      </c>
      <c r="V37" s="45" t="e">
        <f t="shared" si="55"/>
        <v>#REF!</v>
      </c>
      <c r="W37" s="45" t="e">
        <f t="shared" si="55"/>
        <v>#REF!</v>
      </c>
      <c r="X37" s="45" t="e">
        <f t="shared" ref="X37:AA37" si="56">X22*0.87</f>
        <v>#REF!</v>
      </c>
      <c r="Y37" s="45" t="e">
        <f t="shared" si="56"/>
        <v>#REF!</v>
      </c>
      <c r="Z37" s="45" t="e">
        <f t="shared" si="56"/>
        <v>#REF!</v>
      </c>
      <c r="AA37" s="45" t="e">
        <f t="shared" si="56"/>
        <v>#REF!</v>
      </c>
      <c r="AB37" s="45" t="e">
        <f t="shared" ref="AB37:AI37" si="57">AB22*0.87</f>
        <v>#REF!</v>
      </c>
      <c r="AC37" s="45" t="e">
        <f t="shared" si="57"/>
        <v>#REF!</v>
      </c>
      <c r="AD37" s="45" t="e">
        <f t="shared" si="57"/>
        <v>#REF!</v>
      </c>
      <c r="AE37" s="45" t="e">
        <f t="shared" si="57"/>
        <v>#REF!</v>
      </c>
      <c r="AF37" s="45" t="e">
        <f t="shared" si="57"/>
        <v>#REF!</v>
      </c>
      <c r="AG37" s="45" t="e">
        <f t="shared" si="57"/>
        <v>#REF!</v>
      </c>
      <c r="AH37" s="45" t="e">
        <f t="shared" si="57"/>
        <v>#REF!</v>
      </c>
      <c r="AI37" s="45" t="e">
        <f t="shared" si="57"/>
        <v>#REF!</v>
      </c>
      <c r="AJ37" s="13"/>
      <c r="AK37" s="13"/>
      <c r="AL37" s="13"/>
      <c r="AM37" s="13"/>
    </row>
    <row r="38" spans="1:39" s="16" customFormat="1" ht="12" customHeight="1" x14ac:dyDescent="0.2">
      <c r="A38" s="15">
        <v>2</v>
      </c>
      <c r="B38" s="45" t="e">
        <f t="shared" ref="B38:J38" si="58">B23*0.87</f>
        <v>#REF!</v>
      </c>
      <c r="C38" s="45" t="e">
        <f t="shared" si="58"/>
        <v>#REF!</v>
      </c>
      <c r="D38" s="45" t="e">
        <f t="shared" si="58"/>
        <v>#REF!</v>
      </c>
      <c r="E38" s="45" t="e">
        <f t="shared" si="58"/>
        <v>#REF!</v>
      </c>
      <c r="F38" s="45" t="e">
        <f t="shared" si="58"/>
        <v>#REF!</v>
      </c>
      <c r="G38" s="45" t="e">
        <f t="shared" si="58"/>
        <v>#REF!</v>
      </c>
      <c r="H38" s="45" t="e">
        <f t="shared" si="58"/>
        <v>#REF!</v>
      </c>
      <c r="I38" s="45" t="e">
        <f t="shared" si="58"/>
        <v>#REF!</v>
      </c>
      <c r="J38" s="45" t="e">
        <f t="shared" si="58"/>
        <v>#REF!</v>
      </c>
      <c r="K38" s="45" t="e">
        <f t="shared" ref="K38:P38" si="59">K23*0.87</f>
        <v>#REF!</v>
      </c>
      <c r="L38" s="45" t="e">
        <f t="shared" si="59"/>
        <v>#REF!</v>
      </c>
      <c r="M38" s="45" t="e">
        <f t="shared" si="59"/>
        <v>#REF!</v>
      </c>
      <c r="N38" s="45" t="e">
        <f t="shared" si="59"/>
        <v>#REF!</v>
      </c>
      <c r="O38" s="45" t="e">
        <f t="shared" si="59"/>
        <v>#REF!</v>
      </c>
      <c r="P38" s="45" t="e">
        <f t="shared" si="59"/>
        <v>#REF!</v>
      </c>
      <c r="Q38" s="45" t="e">
        <f t="shared" ref="Q38:W38" si="60">Q23*0.87</f>
        <v>#REF!</v>
      </c>
      <c r="R38" s="45" t="e">
        <f t="shared" si="60"/>
        <v>#REF!</v>
      </c>
      <c r="S38" s="45" t="e">
        <f t="shared" si="60"/>
        <v>#REF!</v>
      </c>
      <c r="T38" s="45" t="e">
        <f t="shared" si="60"/>
        <v>#REF!</v>
      </c>
      <c r="U38" s="45" t="e">
        <f t="shared" si="60"/>
        <v>#REF!</v>
      </c>
      <c r="V38" s="45" t="e">
        <f t="shared" si="60"/>
        <v>#REF!</v>
      </c>
      <c r="W38" s="45" t="e">
        <f t="shared" si="60"/>
        <v>#REF!</v>
      </c>
      <c r="X38" s="45" t="e">
        <f t="shared" ref="X38:AA38" si="61">X23*0.87</f>
        <v>#REF!</v>
      </c>
      <c r="Y38" s="45" t="e">
        <f t="shared" si="61"/>
        <v>#REF!</v>
      </c>
      <c r="Z38" s="45" t="e">
        <f t="shared" si="61"/>
        <v>#REF!</v>
      </c>
      <c r="AA38" s="45" t="e">
        <f t="shared" si="61"/>
        <v>#REF!</v>
      </c>
      <c r="AB38" s="45" t="e">
        <f t="shared" ref="AB38:AI38" si="62">AB23*0.87</f>
        <v>#REF!</v>
      </c>
      <c r="AC38" s="45" t="e">
        <f t="shared" si="62"/>
        <v>#REF!</v>
      </c>
      <c r="AD38" s="45" t="e">
        <f t="shared" si="62"/>
        <v>#REF!</v>
      </c>
      <c r="AE38" s="45" t="e">
        <f t="shared" si="62"/>
        <v>#REF!</v>
      </c>
      <c r="AF38" s="45" t="e">
        <f t="shared" si="62"/>
        <v>#REF!</v>
      </c>
      <c r="AG38" s="45" t="e">
        <f t="shared" si="62"/>
        <v>#REF!</v>
      </c>
      <c r="AH38" s="45" t="e">
        <f t="shared" si="62"/>
        <v>#REF!</v>
      </c>
      <c r="AI38" s="45" t="e">
        <f t="shared" si="62"/>
        <v>#REF!</v>
      </c>
      <c r="AJ38" s="13"/>
      <c r="AK38" s="13"/>
      <c r="AL38" s="13"/>
      <c r="AM38" s="13"/>
    </row>
    <row r="41" spans="1:39" x14ac:dyDescent="0.2">
      <c r="A41" s="87" t="s">
        <v>80</v>
      </c>
    </row>
    <row r="42" spans="1:39" x14ac:dyDescent="0.2">
      <c r="A42" s="108" t="s">
        <v>119</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39" x14ac:dyDescent="0.2">
      <c r="A43" s="108" t="s">
        <v>120</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row>
    <row r="44" spans="1:39" x14ac:dyDescent="0.2">
      <c r="A44" s="14"/>
    </row>
    <row r="45" spans="1:39" x14ac:dyDescent="0.2">
      <c r="A45" s="86" t="s">
        <v>58</v>
      </c>
    </row>
    <row r="46" spans="1:39" x14ac:dyDescent="0.2">
      <c r="A46" s="59" t="s">
        <v>59</v>
      </c>
    </row>
    <row r="47" spans="1:39" x14ac:dyDescent="0.2">
      <c r="A47" s="60" t="s">
        <v>60</v>
      </c>
    </row>
    <row r="48" spans="1:39" x14ac:dyDescent="0.2">
      <c r="A48" s="60" t="s">
        <v>61</v>
      </c>
    </row>
    <row r="49" spans="1:30" x14ac:dyDescent="0.2">
      <c r="A49" s="60" t="s">
        <v>62</v>
      </c>
    </row>
    <row r="50" spans="1:30" x14ac:dyDescent="0.2">
      <c r="A50" s="60" t="s">
        <v>63</v>
      </c>
    </row>
    <row r="51" spans="1:30" x14ac:dyDescent="0.2">
      <c r="A51" s="60" t="s">
        <v>64</v>
      </c>
    </row>
    <row r="52" spans="1:30" x14ac:dyDescent="0.2">
      <c r="A52" s="13" t="s">
        <v>90</v>
      </c>
    </row>
    <row r="53" spans="1:30" ht="120" x14ac:dyDescent="0.2">
      <c r="A53" s="68" t="s">
        <v>91</v>
      </c>
    </row>
    <row r="54" spans="1:30" x14ac:dyDescent="0.2">
      <c r="A54" s="14"/>
    </row>
    <row r="55" spans="1:30" x14ac:dyDescent="0.2">
      <c r="A55" s="90" t="s">
        <v>92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30" ht="12.75" x14ac:dyDescent="0.2">
      <c r="A56" s="102" t="s">
        <v>122</v>
      </c>
      <c r="B56" s="102"/>
      <c r="C56" s="102"/>
      <c r="D56" s="102"/>
      <c r="E56" s="102"/>
      <c r="F56" s="102"/>
      <c r="G56" s="102"/>
      <c r="H56" s="102"/>
      <c r="I56" s="102"/>
      <c r="J56" s="102"/>
      <c r="K56" s="102"/>
      <c r="L56" s="102"/>
      <c r="M56" s="102"/>
      <c r="N56" s="102"/>
      <c r="O56" s="102"/>
      <c r="P56" s="102"/>
      <c r="Q56" s="102"/>
      <c r="R56" s="102"/>
      <c r="S56" s="102"/>
      <c r="T56" s="102"/>
      <c r="U56" s="102"/>
      <c r="V56" s="102"/>
      <c r="W56" s="103"/>
      <c r="X56" s="103"/>
      <c r="Y56" s="103"/>
      <c r="Z56" s="104"/>
      <c r="AA56" s="104"/>
      <c r="AB56" s="104"/>
      <c r="AC56" s="104"/>
      <c r="AD56" s="104"/>
    </row>
    <row r="57" spans="1:30" ht="12.75" x14ac:dyDescent="0.2">
      <c r="A57" s="102" t="s">
        <v>123</v>
      </c>
      <c r="B57" s="102"/>
      <c r="C57" s="102"/>
      <c r="D57" s="102"/>
      <c r="E57" s="102"/>
      <c r="F57" s="102"/>
      <c r="G57" s="102"/>
      <c r="H57" s="102"/>
      <c r="I57" s="102"/>
      <c r="J57" s="102"/>
      <c r="K57" s="102"/>
      <c r="L57" s="102"/>
      <c r="M57" s="102"/>
      <c r="N57" s="102"/>
      <c r="O57" s="102"/>
      <c r="P57" s="102"/>
      <c r="Q57" s="102"/>
      <c r="R57" s="102"/>
      <c r="S57" s="102"/>
      <c r="T57" s="102"/>
      <c r="U57" s="102"/>
      <c r="V57" s="102"/>
      <c r="W57" s="103"/>
      <c r="X57" s="103"/>
      <c r="Y57" s="103"/>
      <c r="Z57" s="104"/>
      <c r="AA57" s="104"/>
      <c r="AB57" s="104"/>
      <c r="AC57" s="104"/>
      <c r="AD57" s="104"/>
    </row>
    <row r="58" spans="1:30" ht="12.75"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6"/>
      <c r="X58" s="106"/>
      <c r="Y58" s="106"/>
      <c r="Z58" s="107"/>
      <c r="AA58" s="107"/>
      <c r="AB58" s="107"/>
      <c r="AC58" s="107"/>
      <c r="AD58" s="107"/>
    </row>
    <row r="59" spans="1:30" x14ac:dyDescent="0.2">
      <c r="A59" s="89" t="s">
        <v>65</v>
      </c>
    </row>
    <row r="60" spans="1:30" ht="43.5" x14ac:dyDescent="0.2">
      <c r="A60" s="114" t="s">
        <v>129</v>
      </c>
    </row>
  </sheetData>
  <mergeCells count="1">
    <mergeCell ref="A30:D30"/>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3" tint="0.39997558519241921"/>
  </sheetPr>
  <dimension ref="A1:F49"/>
  <sheetViews>
    <sheetView workbookViewId="0">
      <selection activeCell="A28" sqref="A28"/>
    </sheetView>
  </sheetViews>
  <sheetFormatPr defaultRowHeight="12.75" x14ac:dyDescent="0.2"/>
  <cols>
    <col min="1" max="1" width="63.85546875" style="1" customWidth="1"/>
    <col min="2" max="3" width="9.85546875" style="2" hidden="1" customWidth="1"/>
    <col min="4" max="4" width="9.85546875" style="2" customWidth="1"/>
    <col min="5" max="5" width="9.85546875" customWidth="1"/>
    <col min="6" max="6" width="10.28515625" customWidth="1"/>
  </cols>
  <sheetData>
    <row r="1" spans="1:6" ht="24" x14ac:dyDescent="0.2">
      <c r="A1" s="47" t="s">
        <v>50</v>
      </c>
      <c r="B1"/>
      <c r="C1"/>
      <c r="D1"/>
    </row>
    <row r="2" spans="1:6" x14ac:dyDescent="0.2">
      <c r="A2"/>
      <c r="B2"/>
      <c r="C2"/>
      <c r="D2"/>
    </row>
    <row r="3" spans="1:6" x14ac:dyDescent="0.2">
      <c r="A3" s="78" t="s">
        <v>117</v>
      </c>
      <c r="B3" s="77"/>
      <c r="C3" s="77"/>
      <c r="D3"/>
    </row>
    <row r="4" spans="1:6" ht="21" customHeight="1" x14ac:dyDescent="0.2">
      <c r="A4" s="48" t="s">
        <v>52</v>
      </c>
      <c r="B4" s="71" t="e">
        <f>'BAR BB| Open rates'!#REF!</f>
        <v>#REF!</v>
      </c>
      <c r="C4" s="71" t="e">
        <f>'BAR BB| Open rates'!#REF!</f>
        <v>#REF!</v>
      </c>
      <c r="D4" s="71" t="e">
        <f>'BAR BB| Open rates'!#REF!</f>
        <v>#REF!</v>
      </c>
      <c r="E4" s="71" t="e">
        <f>'BAR BB| Open rates'!#REF!</f>
        <v>#REF!</v>
      </c>
      <c r="F4" s="71" t="e">
        <f>'BAR BB| Open rates'!#REF!</f>
        <v>#REF!</v>
      </c>
    </row>
    <row r="5" spans="1:6" ht="20.25" customHeight="1" x14ac:dyDescent="0.2">
      <c r="A5" s="48"/>
      <c r="B5" s="71" t="e">
        <f>'BAR BB| Open rates'!#REF!</f>
        <v>#REF!</v>
      </c>
      <c r="C5" s="71" t="e">
        <f>'BAR BB| Open rates'!#REF!</f>
        <v>#REF!</v>
      </c>
      <c r="D5" s="71" t="e">
        <f>'BAR BB| Open rates'!#REF!</f>
        <v>#REF!</v>
      </c>
      <c r="E5" s="71" t="e">
        <f>'BAR BB| Open rates'!#REF!</f>
        <v>#REF!</v>
      </c>
      <c r="F5" s="71" t="e">
        <f>'BAR BB| Open rates'!#REF!</f>
        <v>#REF!</v>
      </c>
    </row>
    <row r="6" spans="1:6" ht="12.75" customHeight="1" x14ac:dyDescent="0.2">
      <c r="A6" s="75" t="s">
        <v>53</v>
      </c>
      <c r="B6" s="56"/>
      <c r="C6" s="56"/>
      <c r="D6" s="56"/>
      <c r="E6" s="56"/>
      <c r="F6" s="56"/>
    </row>
    <row r="7" spans="1:6" ht="12.75" customHeight="1" x14ac:dyDescent="0.2">
      <c r="A7" s="42">
        <v>1</v>
      </c>
      <c r="B7" s="83" t="e">
        <f>#REF!+25</f>
        <v>#REF!</v>
      </c>
      <c r="C7" s="83" t="e">
        <f>#REF!+25</f>
        <v>#REF!</v>
      </c>
      <c r="D7" s="83" t="e">
        <f>#REF!+25</f>
        <v>#REF!</v>
      </c>
      <c r="E7" s="83" t="e">
        <f>#REF!+25</f>
        <v>#REF!</v>
      </c>
      <c r="F7" s="83" t="e">
        <f>#REF!+25</f>
        <v>#REF!</v>
      </c>
    </row>
    <row r="8" spans="1:6" ht="12.75" customHeight="1" x14ac:dyDescent="0.2">
      <c r="A8" s="15">
        <v>2</v>
      </c>
      <c r="B8" s="83" t="e">
        <f>#REF!+25</f>
        <v>#REF!</v>
      </c>
      <c r="C8" s="83" t="e">
        <f>#REF!+25</f>
        <v>#REF!</v>
      </c>
      <c r="D8" s="83" t="e">
        <f>#REF!+25</f>
        <v>#REF!</v>
      </c>
      <c r="E8" s="83" t="e">
        <f>#REF!+25</f>
        <v>#REF!</v>
      </c>
      <c r="F8" s="83" t="e">
        <f>#REF!+25</f>
        <v>#REF!</v>
      </c>
    </row>
    <row r="9" spans="1:6" ht="12.75" customHeight="1" x14ac:dyDescent="0.2">
      <c r="A9" s="75" t="s">
        <v>54</v>
      </c>
      <c r="B9" s="83"/>
      <c r="C9" s="83"/>
      <c r="D9" s="83"/>
      <c r="E9" s="83"/>
      <c r="F9" s="83"/>
    </row>
    <row r="10" spans="1:6" ht="12.75" customHeight="1" x14ac:dyDescent="0.2">
      <c r="A10" s="15">
        <v>1</v>
      </c>
      <c r="B10" s="83" t="e">
        <f>#REF!+25</f>
        <v>#REF!</v>
      </c>
      <c r="C10" s="83" t="e">
        <f>#REF!+25</f>
        <v>#REF!</v>
      </c>
      <c r="D10" s="83" t="e">
        <f>#REF!+25</f>
        <v>#REF!</v>
      </c>
      <c r="E10" s="83" t="e">
        <f>#REF!+25</f>
        <v>#REF!</v>
      </c>
      <c r="F10" s="83" t="e">
        <f>#REF!+25</f>
        <v>#REF!</v>
      </c>
    </row>
    <row r="11" spans="1:6" ht="12.75" customHeight="1" x14ac:dyDescent="0.2">
      <c r="A11" s="15">
        <v>2</v>
      </c>
      <c r="B11" s="83" t="e">
        <f>#REF!+25</f>
        <v>#REF!</v>
      </c>
      <c r="C11" s="83" t="e">
        <f>#REF!+25</f>
        <v>#REF!</v>
      </c>
      <c r="D11" s="83" t="e">
        <f>#REF!+25</f>
        <v>#REF!</v>
      </c>
      <c r="E11" s="83" t="e">
        <f>#REF!+25</f>
        <v>#REF!</v>
      </c>
      <c r="F11" s="83" t="e">
        <f>#REF!+25</f>
        <v>#REF!</v>
      </c>
    </row>
    <row r="13" spans="1:6" ht="15" x14ac:dyDescent="0.25">
      <c r="A13" s="79" t="s">
        <v>97</v>
      </c>
      <c r="B13" s="79"/>
      <c r="C13" s="79"/>
      <c r="D13" s="79"/>
      <c r="E13" s="23"/>
    </row>
    <row r="14" spans="1:6" ht="15" x14ac:dyDescent="0.25">
      <c r="A14" s="80"/>
      <c r="B14" s="80"/>
      <c r="C14" s="80"/>
      <c r="D14" s="80"/>
    </row>
    <row r="15" spans="1:6" x14ac:dyDescent="0.2">
      <c r="A15" s="87" t="s">
        <v>80</v>
      </c>
      <c r="B15"/>
      <c r="C15"/>
      <c r="D15"/>
    </row>
    <row r="16" spans="1:6" x14ac:dyDescent="0.2">
      <c r="A16" s="13" t="s">
        <v>98</v>
      </c>
      <c r="B16"/>
      <c r="C16"/>
      <c r="D16"/>
    </row>
    <row r="17" spans="1:5" x14ac:dyDescent="0.2">
      <c r="A17" s="13" t="s">
        <v>99</v>
      </c>
      <c r="B17"/>
      <c r="C17"/>
      <c r="D17"/>
    </row>
    <row r="18" spans="1:5" x14ac:dyDescent="0.2">
      <c r="A18"/>
      <c r="B18"/>
      <c r="C18"/>
      <c r="D18"/>
    </row>
    <row r="19" spans="1:5" x14ac:dyDescent="0.2">
      <c r="A19"/>
      <c r="B19"/>
      <c r="C19"/>
      <c r="D19"/>
    </row>
    <row r="20" spans="1:5" x14ac:dyDescent="0.2">
      <c r="A20" s="86" t="s">
        <v>58</v>
      </c>
      <c r="B20"/>
      <c r="C20"/>
      <c r="D20"/>
    </row>
    <row r="21" spans="1:5" x14ac:dyDescent="0.2">
      <c r="A21" s="59" t="s">
        <v>59</v>
      </c>
      <c r="B21"/>
      <c r="C21"/>
      <c r="D21"/>
    </row>
    <row r="22" spans="1:5" x14ac:dyDescent="0.2">
      <c r="A22" s="60" t="s">
        <v>60</v>
      </c>
      <c r="B22"/>
      <c r="C22"/>
      <c r="D22"/>
    </row>
    <row r="23" spans="1:5" x14ac:dyDescent="0.2">
      <c r="A23" s="60" t="s">
        <v>100</v>
      </c>
      <c r="B23"/>
      <c r="C23"/>
      <c r="D23"/>
    </row>
    <row r="24" spans="1:5" x14ac:dyDescent="0.2">
      <c r="A24" s="60" t="s">
        <v>62</v>
      </c>
      <c r="B24"/>
      <c r="C24"/>
      <c r="D24"/>
    </row>
    <row r="25" spans="1:5" x14ac:dyDescent="0.2">
      <c r="A25" s="60" t="s">
        <v>63</v>
      </c>
      <c r="B25"/>
      <c r="C25"/>
      <c r="D25"/>
    </row>
    <row r="26" spans="1:5" x14ac:dyDescent="0.2">
      <c r="A26" s="60" t="s">
        <v>101</v>
      </c>
      <c r="B26"/>
      <c r="C26"/>
      <c r="D26"/>
    </row>
    <row r="27" spans="1:5" x14ac:dyDescent="0.2">
      <c r="A27" s="60" t="s">
        <v>102</v>
      </c>
      <c r="B27"/>
      <c r="C27"/>
      <c r="D27"/>
    </row>
    <row r="28" spans="1:5" x14ac:dyDescent="0.2">
      <c r="A28" s="60" t="s">
        <v>131</v>
      </c>
      <c r="B28"/>
      <c r="C28"/>
      <c r="D28"/>
    </row>
    <row r="29" spans="1:5" ht="15" x14ac:dyDescent="0.25">
      <c r="A29" s="100" t="s">
        <v>121</v>
      </c>
      <c r="B29" s="101"/>
      <c r="C29" s="23"/>
      <c r="D29" s="100"/>
      <c r="E29" s="100"/>
    </row>
    <row r="30" spans="1:5" ht="60" x14ac:dyDescent="0.2">
      <c r="A30" s="68" t="s">
        <v>103</v>
      </c>
      <c r="B30"/>
      <c r="C30"/>
      <c r="D30"/>
    </row>
    <row r="31" spans="1:5" x14ac:dyDescent="0.2">
      <c r="A31" s="13"/>
      <c r="B31"/>
      <c r="C31"/>
      <c r="D31"/>
    </row>
    <row r="32" spans="1:5" ht="24" x14ac:dyDescent="0.2">
      <c r="A32" s="91" t="s">
        <v>92</v>
      </c>
      <c r="B32"/>
      <c r="C32"/>
      <c r="D32"/>
    </row>
    <row r="33" spans="1:4" x14ac:dyDescent="0.2">
      <c r="A33" s="115" t="s">
        <v>130</v>
      </c>
      <c r="B33"/>
      <c r="C33"/>
      <c r="D33"/>
    </row>
    <row r="34" spans="1:4" x14ac:dyDescent="0.2">
      <c r="A34" s="81"/>
      <c r="B34"/>
      <c r="C34"/>
      <c r="D34"/>
    </row>
    <row r="35" spans="1:4" x14ac:dyDescent="0.2">
      <c r="A35" s="91" t="s">
        <v>65</v>
      </c>
      <c r="B35"/>
      <c r="C35"/>
      <c r="D35"/>
    </row>
    <row r="36" spans="1:4" ht="36" x14ac:dyDescent="0.2">
      <c r="A36" s="62" t="s">
        <v>104</v>
      </c>
      <c r="B36"/>
      <c r="C36"/>
      <c r="D36"/>
    </row>
    <row r="37" spans="1:4" ht="24" x14ac:dyDescent="0.2">
      <c r="A37" s="62" t="s">
        <v>105</v>
      </c>
      <c r="B37"/>
      <c r="C37"/>
      <c r="D37"/>
    </row>
    <row r="38" spans="1:4" x14ac:dyDescent="0.2">
      <c r="A38" s="5"/>
      <c r="B38"/>
      <c r="C38"/>
      <c r="D38"/>
    </row>
    <row r="39" spans="1:4" ht="25.5" x14ac:dyDescent="0.2">
      <c r="A39" s="92" t="s">
        <v>106</v>
      </c>
      <c r="B39"/>
      <c r="C39"/>
      <c r="D39"/>
    </row>
    <row r="40" spans="1:4" x14ac:dyDescent="0.2">
      <c r="A40" s="82" t="s">
        <v>107</v>
      </c>
      <c r="B40"/>
      <c r="C40"/>
      <c r="D40"/>
    </row>
    <row r="41" spans="1:4" x14ac:dyDescent="0.2">
      <c r="A41" s="82" t="s">
        <v>108</v>
      </c>
      <c r="B41"/>
      <c r="C41"/>
      <c r="D41"/>
    </row>
    <row r="42" spans="1:4" x14ac:dyDescent="0.2">
      <c r="A42" s="82" t="s">
        <v>109</v>
      </c>
      <c r="B42"/>
      <c r="C42"/>
      <c r="D42"/>
    </row>
    <row r="43" spans="1:4" x14ac:dyDescent="0.2">
      <c r="A43" s="82" t="s">
        <v>110</v>
      </c>
      <c r="B43"/>
      <c r="C43"/>
      <c r="D43"/>
    </row>
    <row r="44" spans="1:4" x14ac:dyDescent="0.2">
      <c r="A44" s="82" t="s">
        <v>111</v>
      </c>
      <c r="B44"/>
      <c r="C44"/>
      <c r="D44"/>
    </row>
    <row r="45" spans="1:4" x14ac:dyDescent="0.2">
      <c r="A45" s="82" t="s">
        <v>112</v>
      </c>
      <c r="B45"/>
      <c r="C45"/>
      <c r="D45"/>
    </row>
    <row r="46" spans="1:4" x14ac:dyDescent="0.2">
      <c r="A46" s="82" t="s">
        <v>113</v>
      </c>
      <c r="B46"/>
      <c r="C46"/>
      <c r="D46"/>
    </row>
    <row r="47" spans="1:4" x14ac:dyDescent="0.2">
      <c r="A47" s="82" t="s">
        <v>114</v>
      </c>
      <c r="B47"/>
      <c r="C47"/>
      <c r="D47"/>
    </row>
    <row r="48" spans="1:4" ht="25.5" x14ac:dyDescent="0.2">
      <c r="A48" s="82" t="s">
        <v>115</v>
      </c>
      <c r="B48"/>
      <c r="C48"/>
      <c r="D48"/>
    </row>
    <row r="49" spans="1:4" ht="25.5" x14ac:dyDescent="0.2">
      <c r="A49" s="82" t="s">
        <v>116</v>
      </c>
      <c r="B49"/>
      <c r="C49"/>
      <c r="D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U33"/>
  <sheetViews>
    <sheetView zoomScale="110" zoomScaleNormal="110" workbookViewId="0">
      <pane xSplit="1" topLeftCell="B1" activePane="topRight" state="frozen"/>
      <selection activeCell="A34" sqref="A34"/>
      <selection pane="topRight" activeCell="A11" sqref="A11"/>
    </sheetView>
  </sheetViews>
  <sheetFormatPr defaultColWidth="8.42578125" defaultRowHeight="12" x14ac:dyDescent="0.2"/>
  <cols>
    <col min="1" max="1" width="26.7109375" style="1" customWidth="1"/>
    <col min="2" max="2" width="11" style="2" customWidth="1"/>
    <col min="3" max="3" width="9.140625" style="2" customWidth="1"/>
    <col min="4" max="4" width="9.5703125" style="2" customWidth="1"/>
    <col min="5" max="16384" width="8.42578125" style="2"/>
  </cols>
  <sheetData>
    <row r="1" spans="1:47" s="5" customFormat="1" ht="12.75" x14ac:dyDescent="0.2">
      <c r="A1" s="3" t="s">
        <v>6</v>
      </c>
      <c r="B1" s="4"/>
      <c r="C1" s="4"/>
      <c r="D1" s="4"/>
      <c r="E1" s="4"/>
      <c r="F1" s="4"/>
      <c r="G1" s="4"/>
      <c r="H1" s="4"/>
      <c r="I1" s="4"/>
      <c r="J1" s="4"/>
      <c r="K1" s="4"/>
      <c r="L1" s="4"/>
      <c r="M1" s="4"/>
      <c r="N1" s="4"/>
      <c r="O1" s="4"/>
      <c r="P1" s="4"/>
      <c r="Q1" s="4"/>
      <c r="R1" s="4"/>
      <c r="S1" s="4"/>
      <c r="T1" s="4"/>
      <c r="U1" s="4"/>
      <c r="V1" s="4"/>
      <c r="W1" s="4"/>
    </row>
    <row r="2" spans="1:47" s="5" customFormat="1" ht="12.75" hidden="1" x14ac:dyDescent="0.2">
      <c r="A2" s="6" t="s">
        <v>5</v>
      </c>
      <c r="B2" s="57"/>
      <c r="C2" s="57"/>
      <c r="D2" s="57"/>
    </row>
    <row r="3" spans="1:47" s="11" customFormat="1" ht="38.25" hidden="1" customHeight="1" x14ac:dyDescent="0.2">
      <c r="A3" s="8" t="s">
        <v>0</v>
      </c>
      <c r="B3" s="9" t="e">
        <f>'BAR BB| Open rates'!#REF!</f>
        <v>#REF!</v>
      </c>
      <c r="C3" s="9" t="e">
        <f>'BAR BB| Open rates'!#REF!</f>
        <v>#REF!</v>
      </c>
      <c r="D3" s="9" t="s">
        <v>73</v>
      </c>
      <c r="E3" s="5"/>
      <c r="F3" s="5"/>
    </row>
    <row r="4" spans="1:47" s="14" customFormat="1" ht="12" hidden="1"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3"/>
      <c r="AO4" s="13"/>
      <c r="AP4" s="13"/>
      <c r="AQ4" s="13"/>
      <c r="AR4" s="13"/>
      <c r="AS4" s="13"/>
      <c r="AT4" s="13"/>
      <c r="AU4" s="13"/>
    </row>
    <row r="5" spans="1:47" s="16" customFormat="1" ht="12" hidden="1" customHeight="1" x14ac:dyDescent="0.2">
      <c r="A5" s="15">
        <v>1</v>
      </c>
      <c r="B5" s="12" t="e">
        <f>'BAR BB| Open rates'!#REF!*0.95</f>
        <v>#REF!</v>
      </c>
      <c r="C5" s="12" t="e">
        <f>'BAR BB| Open rates'!#REF!*0.95</f>
        <v>#REF!</v>
      </c>
      <c r="D5" s="12" t="e">
        <f>'BAR BB| Open rates'!#REF!*0.95</f>
        <v>#REF!</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3"/>
      <c r="AO5" s="13"/>
      <c r="AP5" s="13"/>
      <c r="AQ5" s="13"/>
      <c r="AR5" s="13"/>
      <c r="AS5" s="13"/>
      <c r="AT5" s="13"/>
      <c r="AU5" s="13"/>
    </row>
    <row r="6" spans="1:47" s="16" customFormat="1" ht="12" hidden="1" customHeight="1" x14ac:dyDescent="0.2">
      <c r="A6" s="15">
        <v>2</v>
      </c>
      <c r="B6" s="12" t="e">
        <f>'BAR BB| Open rates'!#REF!*0.95</f>
        <v>#REF!</v>
      </c>
      <c r="C6" s="12" t="e">
        <f>'BAR BB| Open rates'!#REF!*0.95</f>
        <v>#REF!</v>
      </c>
      <c r="D6" s="12" t="e">
        <f>'BAR BB| Open rates'!#REF!*0.95</f>
        <v>#REF!</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13"/>
      <c r="AO6" s="13"/>
      <c r="AP6" s="13"/>
      <c r="AQ6" s="13"/>
      <c r="AR6" s="13"/>
      <c r="AS6" s="13"/>
      <c r="AT6" s="13"/>
      <c r="AU6" s="13"/>
    </row>
    <row r="7" spans="1:47" s="14" customFormat="1" ht="12" hidden="1" customHeight="1" x14ac:dyDescent="0.2">
      <c r="A7" s="12" t="s">
        <v>1</v>
      </c>
      <c r="B7" s="12"/>
      <c r="C7" s="12"/>
      <c r="D7" s="12"/>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13"/>
      <c r="AO7" s="13"/>
      <c r="AP7" s="13"/>
      <c r="AQ7" s="13"/>
      <c r="AR7" s="13"/>
      <c r="AS7" s="13"/>
      <c r="AT7" s="13"/>
      <c r="AU7" s="13"/>
    </row>
    <row r="8" spans="1:47" s="16" customFormat="1" ht="12" hidden="1" customHeight="1" x14ac:dyDescent="0.2">
      <c r="A8" s="15">
        <v>1</v>
      </c>
      <c r="B8" s="12" t="e">
        <f>'BAR BB| Open rates'!#REF!*0.95</f>
        <v>#REF!</v>
      </c>
      <c r="C8" s="12" t="e">
        <f>'BAR BB| Open rates'!#REF!*0.95</f>
        <v>#REF!</v>
      </c>
      <c r="D8" s="12" t="e">
        <f>'BAR BB| Open rates'!#REF!*0.95</f>
        <v>#REF!</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13"/>
      <c r="AO8" s="13"/>
      <c r="AP8" s="13"/>
      <c r="AQ8" s="13"/>
      <c r="AR8" s="13"/>
      <c r="AS8" s="13"/>
      <c r="AT8" s="13"/>
      <c r="AU8" s="13"/>
    </row>
    <row r="9" spans="1:47" s="16" customFormat="1" ht="12" hidden="1" customHeight="1" x14ac:dyDescent="0.2">
      <c r="A9" s="15">
        <v>2</v>
      </c>
      <c r="B9" s="12" t="e">
        <f>'BAR BB| Open rates'!#REF!*0.95</f>
        <v>#REF!</v>
      </c>
      <c r="C9" s="12" t="e">
        <f>'BAR BB| Open rates'!#REF!*0.95</f>
        <v>#REF!</v>
      </c>
      <c r="D9" s="12" t="e">
        <f>'BAR BB| Open rates'!#REF!*0.95</f>
        <v>#REF!</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13"/>
      <c r="AO9" s="13"/>
      <c r="AP9" s="13"/>
      <c r="AQ9" s="13"/>
      <c r="AR9" s="13"/>
      <c r="AS9" s="13"/>
      <c r="AT9" s="13"/>
      <c r="AU9" s="13"/>
    </row>
    <row r="10" spans="1:47" s="16" customFormat="1" ht="22.5" customHeight="1" x14ac:dyDescent="0.3">
      <c r="A10" s="6" t="s">
        <v>31</v>
      </c>
      <c r="B10" s="6"/>
      <c r="C10" s="6"/>
      <c r="D10" s="5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13"/>
      <c r="AO10" s="13"/>
      <c r="AP10" s="13"/>
      <c r="AQ10" s="13"/>
      <c r="AR10" s="13"/>
      <c r="AS10" s="13"/>
      <c r="AT10" s="13"/>
      <c r="AU10" s="13"/>
    </row>
    <row r="11" spans="1:47" s="11" customFormat="1" ht="38.25" customHeight="1" x14ac:dyDescent="0.2">
      <c r="A11" s="8" t="s">
        <v>0</v>
      </c>
      <c r="B11" s="10" t="e">
        <f>B3</f>
        <v>#REF!</v>
      </c>
      <c r="C11" s="10" t="e">
        <f>C3</f>
        <v>#REF!</v>
      </c>
      <c r="D11" s="10" t="str">
        <f>D3</f>
        <v>29.11.2020-30.11.2020</v>
      </c>
      <c r="E11" s="22"/>
      <c r="F11" s="22"/>
    </row>
    <row r="12" spans="1:47"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13"/>
      <c r="AO12" s="13"/>
      <c r="AP12" s="13"/>
      <c r="AQ12" s="13"/>
      <c r="AR12" s="13"/>
      <c r="AS12" s="13"/>
      <c r="AT12" s="13"/>
      <c r="AU12" s="13"/>
    </row>
    <row r="13" spans="1:47" s="16" customFormat="1" ht="12" customHeight="1" x14ac:dyDescent="0.2">
      <c r="A13" s="15">
        <v>1</v>
      </c>
      <c r="B13" s="26" t="e">
        <f t="shared" ref="B13:D14" si="0">B5*0.85</f>
        <v>#REF!</v>
      </c>
      <c r="C13" s="26" t="e">
        <f t="shared" si="0"/>
        <v>#REF!</v>
      </c>
      <c r="D13" s="26" t="e">
        <f t="shared" si="0"/>
        <v>#REF!</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3"/>
      <c r="AO13" s="13"/>
      <c r="AP13" s="13"/>
      <c r="AQ13" s="13"/>
      <c r="AR13" s="13"/>
      <c r="AS13" s="13"/>
      <c r="AT13" s="13"/>
      <c r="AU13" s="13"/>
    </row>
    <row r="14" spans="1:47" s="16" customFormat="1" ht="12" customHeight="1" x14ac:dyDescent="0.2">
      <c r="A14" s="15">
        <v>2</v>
      </c>
      <c r="B14" s="26" t="e">
        <f t="shared" si="0"/>
        <v>#REF!</v>
      </c>
      <c r="C14" s="26" t="e">
        <f t="shared" si="0"/>
        <v>#REF!</v>
      </c>
      <c r="D14" s="26" t="e">
        <f t="shared" si="0"/>
        <v>#REF!</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13"/>
      <c r="AO14" s="13"/>
      <c r="AP14" s="13"/>
      <c r="AQ14" s="13"/>
      <c r="AR14" s="13"/>
      <c r="AS14" s="13"/>
      <c r="AT14" s="13"/>
      <c r="AU14" s="13"/>
    </row>
    <row r="15" spans="1:47" s="14" customFormat="1" ht="12" customHeight="1" x14ac:dyDescent="0.2">
      <c r="A15" s="12" t="s">
        <v>1</v>
      </c>
      <c r="B15" s="26"/>
      <c r="C15" s="26"/>
      <c r="D15" s="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13"/>
      <c r="AO15" s="13"/>
      <c r="AP15" s="13"/>
      <c r="AQ15" s="13"/>
      <c r="AR15" s="13"/>
      <c r="AS15" s="13"/>
      <c r="AT15" s="13"/>
      <c r="AU15" s="13"/>
    </row>
    <row r="16" spans="1:47" s="16" customFormat="1" ht="12" customHeight="1" x14ac:dyDescent="0.2">
      <c r="A16" s="15">
        <v>1</v>
      </c>
      <c r="B16" s="26" t="e">
        <f t="shared" ref="B16:D17" si="1">B8*0.85</f>
        <v>#REF!</v>
      </c>
      <c r="C16" s="26" t="e">
        <f t="shared" si="1"/>
        <v>#REF!</v>
      </c>
      <c r="D16" s="26" t="e">
        <f t="shared" si="1"/>
        <v>#REF!</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13"/>
      <c r="AO16" s="13"/>
      <c r="AP16" s="13"/>
      <c r="AQ16" s="13"/>
      <c r="AR16" s="13"/>
      <c r="AS16" s="13"/>
      <c r="AT16" s="13"/>
      <c r="AU16" s="13"/>
    </row>
    <row r="17" spans="1:47" s="16" customFormat="1" ht="12" customHeight="1" x14ac:dyDescent="0.2">
      <c r="A17" s="15">
        <v>2</v>
      </c>
      <c r="B17" s="26" t="e">
        <f t="shared" si="1"/>
        <v>#REF!</v>
      </c>
      <c r="C17" s="26" t="e">
        <f t="shared" si="1"/>
        <v>#REF!</v>
      </c>
      <c r="D17" s="26" t="e">
        <f t="shared" si="1"/>
        <v>#REF!</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3"/>
      <c r="AO17" s="13"/>
      <c r="AP17" s="13"/>
      <c r="AQ17" s="13"/>
      <c r="AR17" s="13"/>
      <c r="AS17" s="13"/>
      <c r="AT17" s="13"/>
      <c r="AU17" s="13"/>
    </row>
    <row r="18" spans="1:47" s="16" customFormat="1" ht="12" customHeight="1" thickBot="1" x14ac:dyDescent="0.25">
      <c r="A18" s="20"/>
      <c r="B18" s="2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13"/>
      <c r="AO18" s="13"/>
      <c r="AP18" s="13"/>
      <c r="AQ18" s="13"/>
      <c r="AR18" s="13"/>
      <c r="AS18" s="13"/>
      <c r="AT18" s="13"/>
      <c r="AU18" s="13"/>
    </row>
    <row r="19" spans="1:47" customFormat="1" ht="12.75" customHeight="1" x14ac:dyDescent="0.2">
      <c r="A19" s="233" t="s">
        <v>45</v>
      </c>
      <c r="B19" s="234"/>
      <c r="C19" s="234"/>
      <c r="D19" s="234"/>
      <c r="E19" s="234"/>
      <c r="F19" s="234"/>
    </row>
    <row r="20" spans="1:47" customFormat="1" ht="12.75" customHeight="1" x14ac:dyDescent="0.2">
      <c r="A20" s="235"/>
      <c r="B20" s="236"/>
      <c r="C20" s="236"/>
      <c r="D20" s="236"/>
      <c r="E20" s="236"/>
      <c r="F20" s="236"/>
    </row>
    <row r="21" spans="1:47" customFormat="1" ht="15" customHeight="1" thickBot="1" x14ac:dyDescent="0.25">
      <c r="A21" s="237"/>
      <c r="B21" s="238"/>
      <c r="C21" s="238"/>
      <c r="D21" s="238"/>
      <c r="E21" s="238"/>
      <c r="F21" s="238"/>
    </row>
    <row r="22" spans="1:47" customFormat="1" ht="12.75" x14ac:dyDescent="0.2">
      <c r="A22" s="1"/>
      <c r="B22" s="2"/>
      <c r="C22" s="2"/>
    </row>
    <row r="23" spans="1:47" customFormat="1" ht="15" x14ac:dyDescent="0.2">
      <c r="A23" s="230" t="s">
        <v>32</v>
      </c>
      <c r="B23" s="230"/>
      <c r="C23" s="230"/>
    </row>
    <row r="24" spans="1:47" customFormat="1" ht="15" x14ac:dyDescent="0.2">
      <c r="A24" s="230" t="s">
        <v>33</v>
      </c>
      <c r="B24" s="230"/>
      <c r="C24" s="230"/>
    </row>
    <row r="25" spans="1:47" customFormat="1" ht="15" customHeight="1" x14ac:dyDescent="0.2"/>
    <row r="26" spans="1:47" customFormat="1" ht="12.75" x14ac:dyDescent="0.2">
      <c r="A26" s="231" t="s">
        <v>34</v>
      </c>
      <c r="B26" s="232"/>
      <c r="C26" s="232"/>
      <c r="D26" s="232"/>
      <c r="E26" s="232"/>
      <c r="F26" s="232"/>
      <c r="G26" s="232"/>
      <c r="H26" s="232"/>
      <c r="I26" s="232"/>
    </row>
    <row r="27" spans="1:47" customFormat="1" ht="12.75" x14ac:dyDescent="0.2">
      <c r="A27" s="232"/>
      <c r="B27" s="232"/>
      <c r="C27" s="232"/>
      <c r="D27" s="232"/>
      <c r="E27" s="232"/>
      <c r="F27" s="232"/>
      <c r="G27" s="232"/>
      <c r="H27" s="232"/>
      <c r="I27" s="232"/>
    </row>
    <row r="28" spans="1:47" customFormat="1" ht="12.75" x14ac:dyDescent="0.2">
      <c r="A28" s="232"/>
      <c r="B28" s="232"/>
      <c r="C28" s="232"/>
      <c r="D28" s="232"/>
      <c r="E28" s="232"/>
      <c r="F28" s="232"/>
      <c r="G28" s="232"/>
      <c r="H28" s="232"/>
      <c r="I28" s="232"/>
    </row>
    <row r="29" spans="1:47" customFormat="1" ht="12.75" x14ac:dyDescent="0.2">
      <c r="A29" s="232"/>
      <c r="B29" s="232"/>
      <c r="C29" s="232"/>
      <c r="D29" s="232"/>
      <c r="E29" s="232"/>
      <c r="F29" s="232"/>
      <c r="G29" s="232"/>
      <c r="H29" s="232"/>
      <c r="I29" s="232"/>
    </row>
    <row r="30" spans="1:47" customFormat="1" ht="12.75" x14ac:dyDescent="0.2">
      <c r="A30" s="232"/>
      <c r="B30" s="232"/>
      <c r="C30" s="232"/>
      <c r="D30" s="232"/>
      <c r="E30" s="232"/>
      <c r="F30" s="232"/>
      <c r="G30" s="232"/>
      <c r="H30" s="232"/>
      <c r="I30" s="232"/>
    </row>
    <row r="31" spans="1:47" customFormat="1" ht="12.75" x14ac:dyDescent="0.2">
      <c r="A31" s="232"/>
      <c r="B31" s="232"/>
      <c r="C31" s="232"/>
      <c r="D31" s="232"/>
      <c r="E31" s="232"/>
      <c r="F31" s="232"/>
      <c r="G31" s="232"/>
      <c r="H31" s="232"/>
      <c r="I31" s="232"/>
    </row>
    <row r="32" spans="1:47" customFormat="1" ht="12.75" x14ac:dyDescent="0.2">
      <c r="A32" s="232"/>
      <c r="B32" s="232"/>
      <c r="C32" s="232"/>
      <c r="D32" s="232"/>
      <c r="E32" s="232"/>
      <c r="F32" s="232"/>
      <c r="G32" s="232"/>
      <c r="H32" s="232"/>
      <c r="I32" s="232"/>
    </row>
    <row r="33" spans="1:9" customFormat="1" ht="270.75" customHeight="1" x14ac:dyDescent="0.2">
      <c r="A33" s="232"/>
      <c r="B33" s="232"/>
      <c r="C33" s="232"/>
      <c r="D33" s="232"/>
      <c r="E33" s="232"/>
      <c r="F33" s="232"/>
      <c r="G33" s="232"/>
      <c r="H33" s="232"/>
      <c r="I33" s="232"/>
    </row>
  </sheetData>
  <mergeCells count="4">
    <mergeCell ref="A23:C23"/>
    <mergeCell ref="A24:C24"/>
    <mergeCell ref="A26:I33"/>
    <mergeCell ref="A19:F2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00B0F0"/>
  </sheetPr>
  <dimension ref="A1:AT57"/>
  <sheetViews>
    <sheetView zoomScale="110" zoomScaleNormal="110" workbookViewId="0">
      <pane xSplit="1" topLeftCell="B1" activePane="topRight" state="frozen"/>
      <selection activeCell="A34" sqref="A34"/>
      <selection pane="topRight" activeCell="B3" sqref="B3"/>
    </sheetView>
  </sheetViews>
  <sheetFormatPr defaultColWidth="8.42578125" defaultRowHeight="12" x14ac:dyDescent="0.2"/>
  <cols>
    <col min="1" max="1" width="26.7109375" style="1" customWidth="1"/>
    <col min="2" max="16384" width="8.42578125" style="2"/>
  </cols>
  <sheetData>
    <row r="1" spans="1:46" s="5" customFormat="1" ht="12.75" x14ac:dyDescent="0.2">
      <c r="A1" s="3" t="s">
        <v>6</v>
      </c>
      <c r="B1" s="4"/>
      <c r="C1" s="4"/>
      <c r="D1" s="4"/>
      <c r="E1" s="4"/>
      <c r="F1" s="4"/>
      <c r="G1" s="4"/>
      <c r="H1" s="4"/>
      <c r="I1" s="4"/>
      <c r="J1" s="4"/>
      <c r="K1" s="4"/>
      <c r="L1" s="4"/>
      <c r="M1" s="4"/>
      <c r="N1" s="4"/>
      <c r="O1" s="4"/>
      <c r="P1" s="4"/>
      <c r="Q1" s="4"/>
      <c r="R1" s="4"/>
      <c r="S1" s="4"/>
      <c r="T1" s="4"/>
      <c r="U1" s="4"/>
      <c r="V1" s="4"/>
    </row>
    <row r="2" spans="1:46" s="5" customFormat="1" ht="12.75" x14ac:dyDescent="0.2">
      <c r="A2" s="6" t="s">
        <v>35</v>
      </c>
    </row>
    <row r="3" spans="1:46" s="11" customFormat="1" ht="38.25" customHeight="1" x14ac:dyDescent="0.2">
      <c r="A3" s="8" t="s">
        <v>0</v>
      </c>
      <c r="B3" s="43" t="s">
        <v>46</v>
      </c>
      <c r="C3" s="22"/>
      <c r="D3" s="22"/>
      <c r="E3" s="22"/>
    </row>
    <row r="4" spans="1:46"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customHeight="1" x14ac:dyDescent="0.2">
      <c r="A5" s="15">
        <v>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customHeight="1" x14ac:dyDescent="0.2">
      <c r="A6" s="15">
        <v>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customHeight="1" x14ac:dyDescent="0.2">
      <c r="A7" s="12" t="s">
        <v>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customHeight="1" x14ac:dyDescent="0.2">
      <c r="A8" s="15">
        <v>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customHeight="1" x14ac:dyDescent="0.2">
      <c r="A9" s="15">
        <v>2</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4" customFormat="1" ht="12" customHeight="1" x14ac:dyDescent="0.2">
      <c r="A10" s="12" t="s">
        <v>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6" customFormat="1" ht="12" customHeight="1" x14ac:dyDescent="0.2">
      <c r="A11" s="15">
        <v>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13"/>
      <c r="AN11" s="13"/>
      <c r="AO11" s="13"/>
      <c r="AP11" s="13"/>
      <c r="AQ11" s="13"/>
      <c r="AR11" s="13"/>
      <c r="AS11" s="13"/>
      <c r="AT11" s="13"/>
    </row>
    <row r="12" spans="1:46" s="16" customFormat="1" ht="12" customHeight="1" x14ac:dyDescent="0.2">
      <c r="A12" s="15">
        <v>2</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4" customFormat="1" ht="12" customHeight="1" x14ac:dyDescent="0.2">
      <c r="A13" s="12" t="s">
        <v>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t="s">
        <v>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t="s">
        <v>8</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20"/>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1" customFormat="1" ht="38.25" customHeight="1" x14ac:dyDescent="0.2">
      <c r="A18" s="8" t="s">
        <v>0</v>
      </c>
      <c r="B18" s="22"/>
      <c r="C18" s="22"/>
      <c r="D18" s="22"/>
      <c r="E18" s="22"/>
    </row>
    <row r="19" spans="1:46" s="14" customFormat="1" ht="12" customHeight="1" x14ac:dyDescent="0.2">
      <c r="A19" s="12" t="s">
        <v>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13"/>
      <c r="AN19" s="13"/>
      <c r="AO19" s="13"/>
      <c r="AP19" s="13"/>
      <c r="AQ19" s="13"/>
      <c r="AR19" s="13"/>
      <c r="AS19" s="13"/>
      <c r="AT19" s="13"/>
    </row>
    <row r="20" spans="1:46" s="16" customFormat="1" ht="12" customHeight="1" x14ac:dyDescent="0.2">
      <c r="A20" s="15">
        <v>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13"/>
      <c r="AN20" s="13"/>
      <c r="AO20" s="13"/>
      <c r="AP20" s="13"/>
      <c r="AQ20" s="13"/>
      <c r="AR20" s="13"/>
      <c r="AS20" s="13"/>
      <c r="AT20" s="13"/>
    </row>
    <row r="21" spans="1:46" s="16" customFormat="1" ht="12" customHeight="1" x14ac:dyDescent="0.2">
      <c r="A21" s="15">
        <v>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13"/>
      <c r="AN21" s="13"/>
      <c r="AO21" s="13"/>
      <c r="AP21" s="13"/>
      <c r="AQ21" s="13"/>
      <c r="AR21" s="13"/>
      <c r="AS21" s="13"/>
      <c r="AT21" s="13"/>
    </row>
    <row r="22" spans="1:46" s="14" customFormat="1" ht="12" customHeight="1" x14ac:dyDescent="0.2">
      <c r="A22" s="12" t="s">
        <v>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3"/>
      <c r="AN22" s="13"/>
      <c r="AO22" s="13"/>
      <c r="AP22" s="13"/>
      <c r="AQ22" s="13"/>
      <c r="AR22" s="13"/>
      <c r="AS22" s="13"/>
      <c r="AT22" s="13"/>
    </row>
    <row r="23" spans="1:46" s="16" customFormat="1" ht="12" customHeight="1" x14ac:dyDescent="0.2">
      <c r="A23" s="15">
        <v>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13"/>
      <c r="AN23" s="13"/>
      <c r="AO23" s="13"/>
      <c r="AP23" s="13"/>
      <c r="AQ23" s="13"/>
      <c r="AR23" s="13"/>
      <c r="AS23" s="13"/>
      <c r="AT23" s="13"/>
    </row>
    <row r="24" spans="1:46" s="16" customFormat="1" ht="12" customHeight="1" x14ac:dyDescent="0.2">
      <c r="A24" s="15">
        <v>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13"/>
      <c r="AN24" s="13"/>
      <c r="AO24" s="13"/>
      <c r="AP24" s="13"/>
      <c r="AQ24" s="13"/>
      <c r="AR24" s="13"/>
      <c r="AS24" s="13"/>
      <c r="AT24" s="13"/>
    </row>
    <row r="25" spans="1:46" s="14" customFormat="1" ht="12" customHeight="1" x14ac:dyDescent="0.2">
      <c r="A25" s="12" t="s">
        <v>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13"/>
      <c r="AN25" s="13"/>
      <c r="AO25" s="13"/>
      <c r="AP25" s="13"/>
      <c r="AQ25" s="13"/>
      <c r="AR25" s="13"/>
      <c r="AS25" s="13"/>
      <c r="AT25" s="13"/>
    </row>
    <row r="26" spans="1:46" s="16" customFormat="1" ht="12" customHeight="1" x14ac:dyDescent="0.2">
      <c r="A26" s="15">
        <v>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13"/>
      <c r="AN26" s="13"/>
      <c r="AO26" s="13"/>
      <c r="AP26" s="13"/>
      <c r="AQ26" s="13"/>
      <c r="AR26" s="13"/>
      <c r="AS26" s="13"/>
      <c r="AT26" s="13"/>
    </row>
    <row r="27" spans="1:46" s="16" customFormat="1" ht="12" customHeight="1" x14ac:dyDescent="0.2">
      <c r="A27" s="15">
        <v>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13"/>
      <c r="AN27" s="13"/>
      <c r="AO27" s="13"/>
      <c r="AP27" s="13"/>
      <c r="AQ27" s="13"/>
      <c r="AR27" s="13"/>
      <c r="AS27" s="13"/>
      <c r="AT27" s="13"/>
    </row>
    <row r="28" spans="1:46" s="14" customFormat="1" ht="12" customHeight="1" x14ac:dyDescent="0.2">
      <c r="A28" s="12" t="s">
        <v>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13"/>
      <c r="AN28" s="13"/>
      <c r="AO28" s="13"/>
      <c r="AP28" s="13"/>
      <c r="AQ28" s="13"/>
      <c r="AR28" s="13"/>
      <c r="AS28" s="13"/>
      <c r="AT28" s="13"/>
    </row>
    <row r="29" spans="1:46" s="16" customFormat="1" ht="12" customHeight="1" x14ac:dyDescent="0.2">
      <c r="A29" s="15" t="s">
        <v>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13"/>
      <c r="AN29" s="13"/>
      <c r="AO29" s="13"/>
      <c r="AP29" s="13"/>
      <c r="AQ29" s="13"/>
      <c r="AR29" s="13"/>
      <c r="AS29" s="13"/>
      <c r="AT29" s="13"/>
    </row>
    <row r="30" spans="1:46" s="14" customFormat="1" ht="12" customHeight="1" x14ac:dyDescent="0.2">
      <c r="A30" s="12" t="s">
        <v>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13"/>
      <c r="AN30" s="13"/>
      <c r="AO30" s="13"/>
      <c r="AP30" s="13"/>
      <c r="AQ30" s="13"/>
      <c r="AR30" s="13"/>
      <c r="AS30" s="13"/>
      <c r="AT30" s="13"/>
    </row>
    <row r="31" spans="1:46" s="16" customFormat="1" ht="12" customHeight="1" x14ac:dyDescent="0.2">
      <c r="A31" s="15" t="s">
        <v>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13"/>
      <c r="AN31" s="13"/>
      <c r="AO31" s="13"/>
      <c r="AP31" s="13"/>
      <c r="AQ31" s="13"/>
      <c r="AR31" s="13"/>
      <c r="AS31" s="13"/>
      <c r="AT31" s="13"/>
    </row>
    <row r="32" spans="1:46" s="16" customFormat="1" ht="12" customHeight="1" x14ac:dyDescent="0.2">
      <c r="A32" s="2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13"/>
      <c r="AN32" s="13"/>
      <c r="AO32" s="13"/>
      <c r="AP32" s="13"/>
      <c r="AQ32" s="13"/>
      <c r="AR32" s="13"/>
      <c r="AS32" s="13"/>
      <c r="AT32" s="13"/>
    </row>
    <row r="33" spans="1:1" s="5" customFormat="1" ht="12.75" x14ac:dyDescent="0.2">
      <c r="A33" s="5" t="s">
        <v>17</v>
      </c>
    </row>
    <row r="34" spans="1:1" s="13" customFormat="1" ht="12.75" customHeight="1" x14ac:dyDescent="0.2">
      <c r="A34" s="17" t="s">
        <v>9</v>
      </c>
    </row>
    <row r="35" spans="1:1" s="13" customFormat="1" ht="12.75" customHeight="1" x14ac:dyDescent="0.2">
      <c r="A35" s="18" t="s">
        <v>10</v>
      </c>
    </row>
    <row r="36" spans="1:1" s="13" customFormat="1" ht="12.75" customHeight="1" x14ac:dyDescent="0.2">
      <c r="A36" s="18" t="s">
        <v>11</v>
      </c>
    </row>
    <row r="37" spans="1:1" s="13" customFormat="1" ht="12.75" customHeight="1" x14ac:dyDescent="0.2">
      <c r="A37" s="18" t="s">
        <v>12</v>
      </c>
    </row>
    <row r="38" spans="1:1" s="13" customFormat="1" ht="12.75" customHeight="1" x14ac:dyDescent="0.2">
      <c r="A38" s="18" t="s">
        <v>13</v>
      </c>
    </row>
    <row r="39" spans="1:1" s="13" customFormat="1" ht="12.75" customHeight="1" x14ac:dyDescent="0.2">
      <c r="A39" s="18" t="s">
        <v>14</v>
      </c>
    </row>
    <row r="40" spans="1:1" s="13" customFormat="1" ht="12.75" customHeight="1" x14ac:dyDescent="0.2">
      <c r="A40" s="19" t="s">
        <v>15</v>
      </c>
    </row>
    <row r="41" spans="1:1" s="13" customFormat="1" ht="12.75" customHeight="1" x14ac:dyDescent="0.2"/>
    <row r="42" spans="1:1" s="5" customFormat="1" ht="12.75" x14ac:dyDescent="0.2"/>
    <row r="43" spans="1:1" s="5" customFormat="1" ht="12.75" x14ac:dyDescent="0.2">
      <c r="A43" s="24" t="s">
        <v>18</v>
      </c>
    </row>
    <row r="44" spans="1:1" s="5" customFormat="1" ht="12.75" customHeight="1" x14ac:dyDescent="0.2">
      <c r="A44" s="36" t="s">
        <v>19</v>
      </c>
    </row>
    <row r="45" spans="1:1" s="5" customFormat="1" ht="12.75" customHeight="1" x14ac:dyDescent="0.2">
      <c r="A45" s="37" t="s">
        <v>20</v>
      </c>
    </row>
    <row r="46" spans="1:1" s="5" customFormat="1" ht="12.75" customHeight="1" x14ac:dyDescent="0.2">
      <c r="A46" s="35" t="s">
        <v>21</v>
      </c>
    </row>
    <row r="47" spans="1:1" s="5" customFormat="1" ht="12.75" customHeight="1" x14ac:dyDescent="0.2">
      <c r="A47" s="35" t="s">
        <v>22</v>
      </c>
    </row>
    <row r="48" spans="1:1" s="5" customFormat="1" ht="24" x14ac:dyDescent="0.2">
      <c r="A48" s="25" t="s">
        <v>23</v>
      </c>
    </row>
    <row r="49" spans="1:1" s="5" customFormat="1" ht="12.75" customHeight="1" x14ac:dyDescent="0.2">
      <c r="A49" s="35" t="s">
        <v>24</v>
      </c>
    </row>
    <row r="50" spans="1:1" s="5" customFormat="1" ht="12.75" x14ac:dyDescent="0.2"/>
    <row r="51" spans="1:1" s="5" customFormat="1" ht="13.5" thickBot="1" x14ac:dyDescent="0.25">
      <c r="A51" s="34" t="s">
        <v>16</v>
      </c>
    </row>
    <row r="52" spans="1:1" s="5" customFormat="1" ht="12.75" customHeight="1" x14ac:dyDescent="0.2">
      <c r="A52" s="239" t="s">
        <v>25</v>
      </c>
    </row>
    <row r="53" spans="1:1" s="5" customFormat="1" ht="12.75" x14ac:dyDescent="0.2">
      <c r="A53" s="240"/>
    </row>
    <row r="54" spans="1:1" s="5" customFormat="1" ht="12.75" x14ac:dyDescent="0.2">
      <c r="A54" s="240"/>
    </row>
    <row r="55" spans="1:1" s="5" customFormat="1" ht="12.75" x14ac:dyDescent="0.2">
      <c r="A55" s="240"/>
    </row>
    <row r="56" spans="1:1" s="5" customFormat="1" ht="12.75" x14ac:dyDescent="0.2">
      <c r="A56" s="240"/>
    </row>
    <row r="57" spans="1:1" s="5" customFormat="1" ht="13.5" thickBot="1" x14ac:dyDescent="0.25">
      <c r="A57" s="241"/>
    </row>
  </sheetData>
  <mergeCells count="1">
    <mergeCell ref="A52:A5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00B0F0"/>
  </sheetPr>
  <dimension ref="A1:AP50"/>
  <sheetViews>
    <sheetView zoomScale="110" zoomScaleNormal="110" workbookViewId="0">
      <pane xSplit="1" topLeftCell="B1" activePane="topRight" state="frozen"/>
      <selection activeCell="A34" sqref="A34"/>
      <selection pane="topRight" activeCell="E11" sqref="E11"/>
    </sheetView>
  </sheetViews>
  <sheetFormatPr defaultColWidth="8.42578125" defaultRowHeight="12" x14ac:dyDescent="0.2"/>
  <cols>
    <col min="1" max="1" width="26.7109375" style="1" customWidth="1"/>
    <col min="2" max="2" width="10" style="2" customWidth="1"/>
    <col min="3" max="3" width="10.7109375" style="2" customWidth="1"/>
    <col min="4" max="5" width="10" style="2" customWidth="1"/>
    <col min="6" max="6" width="10.7109375" style="2" customWidth="1"/>
    <col min="7" max="16384" width="8.42578125" style="2"/>
  </cols>
  <sheetData>
    <row r="1" spans="1:42" s="5" customFormat="1" ht="12.75" x14ac:dyDescent="0.2">
      <c r="A1" s="3" t="s">
        <v>6</v>
      </c>
      <c r="B1" s="4"/>
      <c r="C1" s="4"/>
      <c r="D1" s="4"/>
      <c r="E1" s="4"/>
      <c r="F1" s="4"/>
      <c r="G1" s="4"/>
      <c r="H1" s="4"/>
      <c r="I1" s="4"/>
      <c r="J1" s="4"/>
      <c r="K1" s="4"/>
      <c r="L1" s="4"/>
      <c r="M1" s="4"/>
      <c r="N1" s="4"/>
      <c r="O1" s="4"/>
      <c r="P1" s="4"/>
      <c r="Q1" s="4"/>
      <c r="R1" s="4"/>
    </row>
    <row r="2" spans="1:42" s="5" customFormat="1" ht="12.75" x14ac:dyDescent="0.2">
      <c r="A2" s="6" t="s">
        <v>5</v>
      </c>
    </row>
    <row r="3" spans="1:42" s="11" customFormat="1" ht="26.2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2"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13"/>
      <c r="AJ4" s="13"/>
      <c r="AK4" s="13"/>
      <c r="AL4" s="13"/>
      <c r="AM4" s="13"/>
      <c r="AN4" s="13"/>
      <c r="AO4" s="13"/>
      <c r="AP4" s="13"/>
    </row>
    <row r="5" spans="1:42"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13"/>
      <c r="AJ5" s="13"/>
      <c r="AK5" s="13"/>
      <c r="AL5" s="13"/>
      <c r="AM5" s="13"/>
      <c r="AN5" s="13"/>
      <c r="AO5" s="13"/>
      <c r="AP5" s="13"/>
    </row>
    <row r="6" spans="1:42"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13"/>
      <c r="AJ6" s="13"/>
      <c r="AK6" s="13"/>
      <c r="AL6" s="13"/>
      <c r="AM6" s="13"/>
      <c r="AN6" s="13"/>
      <c r="AO6" s="13"/>
      <c r="AP6" s="13"/>
    </row>
    <row r="7" spans="1:42"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13"/>
      <c r="AJ7" s="13"/>
      <c r="AK7" s="13"/>
      <c r="AL7" s="13"/>
      <c r="AM7" s="13"/>
      <c r="AN7" s="13"/>
      <c r="AO7" s="13"/>
      <c r="AP7" s="13"/>
    </row>
    <row r="8" spans="1:42"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13"/>
      <c r="AJ8" s="13"/>
      <c r="AK8" s="13"/>
      <c r="AL8" s="13"/>
      <c r="AM8" s="13"/>
      <c r="AN8" s="13"/>
      <c r="AO8" s="13"/>
      <c r="AP8" s="13"/>
    </row>
    <row r="9" spans="1:42"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13"/>
      <c r="AJ9" s="13"/>
      <c r="AK9" s="13"/>
      <c r="AL9" s="13"/>
      <c r="AM9" s="13"/>
      <c r="AN9" s="13"/>
      <c r="AO9" s="13"/>
      <c r="AP9" s="13"/>
    </row>
    <row r="10" spans="1:42" s="16" customFormat="1" ht="21.75" customHeight="1" x14ac:dyDescent="0.3">
      <c r="A10" s="6" t="s">
        <v>31</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3"/>
      <c r="AJ10" s="13"/>
      <c r="AK10" s="13"/>
      <c r="AL10" s="13"/>
      <c r="AM10" s="13"/>
      <c r="AN10" s="13"/>
      <c r="AO10" s="13"/>
      <c r="AP10" s="13"/>
    </row>
    <row r="11" spans="1:42" s="11" customFormat="1" ht="31.5" customHeight="1" x14ac:dyDescent="0.2">
      <c r="A11" s="8" t="s">
        <v>0</v>
      </c>
      <c r="B11" s="10" t="s">
        <v>75</v>
      </c>
      <c r="C11" s="10" t="s">
        <v>76</v>
      </c>
      <c r="D11" s="10" t="s">
        <v>77</v>
      </c>
      <c r="E11" s="10" t="s">
        <v>78</v>
      </c>
      <c r="F11" s="10" t="s">
        <v>79</v>
      </c>
    </row>
    <row r="12" spans="1:42"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3"/>
      <c r="AJ12" s="13"/>
      <c r="AK12" s="13"/>
      <c r="AL12" s="13"/>
      <c r="AM12" s="13"/>
      <c r="AN12" s="13"/>
      <c r="AO12" s="13"/>
      <c r="AP12" s="13"/>
    </row>
    <row r="13" spans="1:42" s="16" customFormat="1" ht="12" customHeight="1" x14ac:dyDescent="0.2">
      <c r="A13" s="15">
        <v>1</v>
      </c>
      <c r="B13" s="26" t="e">
        <f t="shared" ref="B13:F14" si="0">B5*0.87+25</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3"/>
      <c r="AJ13" s="13"/>
      <c r="AK13" s="13"/>
      <c r="AL13" s="13"/>
      <c r="AM13" s="13"/>
      <c r="AN13" s="13"/>
      <c r="AO13" s="13"/>
      <c r="AP13" s="13"/>
    </row>
    <row r="14" spans="1:42"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3"/>
      <c r="AJ14" s="13"/>
      <c r="AK14" s="13"/>
      <c r="AL14" s="13"/>
      <c r="AM14" s="13"/>
      <c r="AN14" s="13"/>
      <c r="AO14" s="13"/>
      <c r="AP14" s="13"/>
    </row>
    <row r="15" spans="1:42"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13"/>
      <c r="AJ15" s="13"/>
      <c r="AK15" s="13"/>
      <c r="AL15" s="13"/>
      <c r="AM15" s="13"/>
      <c r="AN15" s="13"/>
      <c r="AO15" s="13"/>
      <c r="AP15" s="13"/>
    </row>
    <row r="16" spans="1:42" s="16" customFormat="1" ht="12" customHeight="1" x14ac:dyDescent="0.2">
      <c r="A16" s="15">
        <v>1</v>
      </c>
      <c r="B16" s="26" t="e">
        <f t="shared" ref="B16:F17" si="1">B8*0.87+25</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3"/>
      <c r="AJ16" s="13"/>
      <c r="AK16" s="13"/>
      <c r="AL16" s="13"/>
      <c r="AM16" s="13"/>
      <c r="AN16" s="13"/>
      <c r="AO16" s="13"/>
      <c r="AP16" s="13"/>
    </row>
    <row r="17" spans="1:42"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13"/>
      <c r="AJ17" s="13"/>
      <c r="AK17" s="13"/>
      <c r="AL17" s="13"/>
      <c r="AM17" s="13"/>
      <c r="AN17" s="13"/>
      <c r="AO17" s="13"/>
      <c r="AP17" s="13"/>
    </row>
    <row r="18" spans="1:42"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13"/>
      <c r="AJ18" s="13"/>
      <c r="AK18" s="13"/>
      <c r="AL18" s="13"/>
      <c r="AM18" s="13"/>
      <c r="AN18" s="13"/>
      <c r="AO18" s="13"/>
      <c r="AP18" s="13"/>
    </row>
    <row r="19" spans="1:42" s="27" customFormat="1" ht="12.75" x14ac:dyDescent="0.2">
      <c r="A19" s="5"/>
    </row>
    <row r="20" spans="1:42" s="29" customFormat="1" ht="12.75" x14ac:dyDescent="0.2">
      <c r="A20" s="28" t="s">
        <v>26</v>
      </c>
    </row>
    <row r="21" spans="1:42" s="29" customFormat="1" ht="12.75" x14ac:dyDescent="0.2">
      <c r="A21" s="28"/>
    </row>
    <row r="22" spans="1:42" s="29" customFormat="1" ht="27" customHeight="1" x14ac:dyDescent="0.2">
      <c r="A22" s="30" t="s">
        <v>27</v>
      </c>
    </row>
    <row r="23" spans="1:42" s="29" customFormat="1" ht="27" customHeight="1" x14ac:dyDescent="0.2">
      <c r="A23" s="30" t="s">
        <v>28</v>
      </c>
    </row>
    <row r="24" spans="1:42" s="29" customFormat="1" ht="9.75" customHeight="1" x14ac:dyDescent="0.2">
      <c r="A24" s="28"/>
    </row>
    <row r="25" spans="1:42" s="29" customFormat="1" ht="12.75" x14ac:dyDescent="0.2">
      <c r="A25" s="28" t="s">
        <v>29</v>
      </c>
    </row>
    <row r="26" spans="1:42" s="29" customFormat="1" ht="12.75" x14ac:dyDescent="0.2"/>
    <row r="27" spans="1:42" s="29" customFormat="1" ht="15" customHeight="1" x14ac:dyDescent="0.2">
      <c r="A27" s="242" t="s">
        <v>30</v>
      </c>
    </row>
    <row r="28" spans="1:42" s="29" customFormat="1" ht="12.75" x14ac:dyDescent="0.2">
      <c r="A28" s="242"/>
    </row>
    <row r="29" spans="1:42" s="29" customFormat="1" ht="12.75" x14ac:dyDescent="0.2">
      <c r="A29" s="242"/>
    </row>
    <row r="30" spans="1:42" s="29" customFormat="1" ht="12.75" x14ac:dyDescent="0.2">
      <c r="A30" s="242"/>
    </row>
    <row r="31" spans="1:42" s="29" customFormat="1" ht="12.75" x14ac:dyDescent="0.2">
      <c r="A31" s="242"/>
    </row>
    <row r="32" spans="1:42" s="29" customFormat="1" ht="12.75" x14ac:dyDescent="0.2">
      <c r="A32" s="242"/>
    </row>
    <row r="33" spans="1:1" s="29" customFormat="1" ht="12.75" x14ac:dyDescent="0.2">
      <c r="A33" s="242"/>
    </row>
    <row r="34" spans="1:1" s="29" customFormat="1" ht="12.75" x14ac:dyDescent="0.2">
      <c r="A34" s="242"/>
    </row>
    <row r="35" spans="1:1" s="29" customFormat="1" ht="12.75" x14ac:dyDescent="0.2">
      <c r="A35" s="242"/>
    </row>
    <row r="36" spans="1:1" s="29" customFormat="1" ht="12.75" x14ac:dyDescent="0.2">
      <c r="A36" s="242"/>
    </row>
    <row r="37" spans="1:1" s="29" customFormat="1" ht="12.75" x14ac:dyDescent="0.2">
      <c r="A37" s="242"/>
    </row>
    <row r="38" spans="1:1" s="29" customFormat="1" ht="12.75" x14ac:dyDescent="0.2">
      <c r="A38" s="242"/>
    </row>
    <row r="39" spans="1:1" s="29" customFormat="1" ht="12.75" x14ac:dyDescent="0.2">
      <c r="A39" s="242"/>
    </row>
    <row r="40" spans="1:1" s="29" customFormat="1" ht="12.75" x14ac:dyDescent="0.2">
      <c r="A40" s="242"/>
    </row>
    <row r="41" spans="1:1" s="29" customFormat="1" ht="12.75" x14ac:dyDescent="0.2">
      <c r="A41" s="242"/>
    </row>
    <row r="42" spans="1:1" x14ac:dyDescent="0.2">
      <c r="A42" s="242"/>
    </row>
    <row r="43" spans="1:1" x14ac:dyDescent="0.2">
      <c r="A43" s="242"/>
    </row>
    <row r="44" spans="1:1" x14ac:dyDescent="0.2">
      <c r="A44" s="242"/>
    </row>
    <row r="45" spans="1:1" x14ac:dyDescent="0.2">
      <c r="A45" s="242"/>
    </row>
    <row r="46" spans="1:1" x14ac:dyDescent="0.2">
      <c r="A46" s="242"/>
    </row>
    <row r="47" spans="1:1" x14ac:dyDescent="0.2">
      <c r="A47" s="242"/>
    </row>
    <row r="48" spans="1:1" x14ac:dyDescent="0.2">
      <c r="A48" s="242"/>
    </row>
    <row r="49" spans="1:1" x14ac:dyDescent="0.2">
      <c r="A49" s="242"/>
    </row>
    <row r="50" spans="1:1" x14ac:dyDescent="0.2">
      <c r="A50" s="242"/>
    </row>
  </sheetData>
  <mergeCells count="1">
    <mergeCell ref="A27:A50"/>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00B0F0"/>
  </sheetPr>
  <dimension ref="A1:AT33"/>
  <sheetViews>
    <sheetView zoomScale="110" zoomScaleNormal="110" workbookViewId="0">
      <pane xSplit="1" topLeftCell="B1" activePane="topRight" state="frozen"/>
      <selection activeCell="A34" sqref="A34"/>
      <selection pane="topRight" activeCell="A2" sqref="A2:IV9"/>
    </sheetView>
  </sheetViews>
  <sheetFormatPr defaultColWidth="8.42578125" defaultRowHeight="12" x14ac:dyDescent="0.2"/>
  <cols>
    <col min="1" max="1" width="26.7109375" style="1" customWidth="1"/>
    <col min="2" max="2" width="11.85546875" style="1" hidden="1" customWidth="1"/>
    <col min="3" max="3" width="10.140625" style="2" hidden="1" customWidth="1"/>
    <col min="4" max="4" width="10.140625" style="2" customWidth="1"/>
    <col min="5" max="5" width="11.140625" style="2" customWidth="1"/>
    <col min="6" max="6" width="9.28515625" style="2" customWidth="1"/>
    <col min="7" max="16384" width="8.42578125" style="2"/>
  </cols>
  <sheetData>
    <row r="1" spans="1:46" s="5" customFormat="1" ht="12.75" x14ac:dyDescent="0.2">
      <c r="A1" s="3" t="s">
        <v>6</v>
      </c>
      <c r="B1" s="3"/>
      <c r="C1" s="4"/>
      <c r="D1" s="4"/>
      <c r="E1" s="4"/>
      <c r="F1" s="4"/>
      <c r="G1" s="4"/>
      <c r="H1" s="4"/>
      <c r="I1" s="4"/>
      <c r="J1" s="4"/>
      <c r="K1" s="4"/>
      <c r="L1" s="4"/>
      <c r="M1" s="4"/>
      <c r="N1" s="4"/>
      <c r="O1" s="4"/>
      <c r="P1" s="4"/>
      <c r="Q1" s="4"/>
      <c r="R1" s="4"/>
      <c r="S1" s="4"/>
      <c r="T1" s="4"/>
      <c r="U1" s="4"/>
      <c r="V1" s="4"/>
    </row>
    <row r="2" spans="1:46" s="5" customFormat="1" ht="12.75" hidden="1" x14ac:dyDescent="0.2">
      <c r="A2" s="6" t="s">
        <v>5</v>
      </c>
      <c r="B2" s="7"/>
      <c r="C2" s="7"/>
      <c r="D2" s="7"/>
      <c r="E2" s="57"/>
      <c r="F2" s="57"/>
    </row>
    <row r="3" spans="1:46" s="11" customFormat="1" ht="27" hidden="1" customHeight="1" x14ac:dyDescent="0.2">
      <c r="A3" s="8" t="s">
        <v>0</v>
      </c>
      <c r="B3" s="9" t="e">
        <f>'BAR BB| Open rates'!#REF!</f>
        <v>#REF!</v>
      </c>
      <c r="C3" s="9" t="e">
        <f>'BAR BB| Open rates'!#REF!</f>
        <v>#REF!</v>
      </c>
      <c r="D3" s="9" t="e">
        <f>'BAR BB| Open rates'!#REF!</f>
        <v>#REF!</v>
      </c>
      <c r="E3" s="9" t="e">
        <f>'BAR BB| Open rates'!#REF!</f>
        <v>#REF!</v>
      </c>
      <c r="F3" s="9" t="s">
        <v>73</v>
      </c>
    </row>
    <row r="4" spans="1:46" s="14" customFormat="1" ht="12" hidden="1" customHeight="1" x14ac:dyDescent="0.2">
      <c r="A4" s="12" t="s">
        <v>7</v>
      </c>
      <c r="B4" s="21"/>
      <c r="C4" s="21"/>
      <c r="D4" s="21"/>
      <c r="E4" s="2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hidden="1" customHeight="1" x14ac:dyDescent="0.2">
      <c r="A5" s="15">
        <v>1</v>
      </c>
      <c r="B5" s="12" t="e">
        <f>'BAR BB| Open rates'!#REF!</f>
        <v>#REF!</v>
      </c>
      <c r="C5" s="12" t="e">
        <f>'BAR BB| Open rates'!#REF!</f>
        <v>#REF!</v>
      </c>
      <c r="D5" s="12" t="e">
        <f>'BAR BB| Open rates'!#REF!</f>
        <v>#REF!</v>
      </c>
      <c r="E5" s="12" t="e">
        <f>'BAR BB| Open rates'!#REF!</f>
        <v>#REF!</v>
      </c>
      <c r="F5" s="12" t="e">
        <f>'BAR BB| Open rates'!#REF!</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hidden="1" customHeight="1" x14ac:dyDescent="0.2">
      <c r="A6" s="15">
        <v>2</v>
      </c>
      <c r="B6" s="12" t="e">
        <f>'BAR BB| Open rates'!#REF!</f>
        <v>#REF!</v>
      </c>
      <c r="C6" s="12" t="e">
        <f>'BAR BB| Open rates'!#REF!</f>
        <v>#REF!</v>
      </c>
      <c r="D6" s="12" t="e">
        <f>'BAR BB| Open rates'!#REF!</f>
        <v>#REF!</v>
      </c>
      <c r="E6" s="12" t="e">
        <f>'BAR BB| Open rates'!#REF!</f>
        <v>#REF!</v>
      </c>
      <c r="F6" s="12" t="e">
        <f>'BAR BB| Open rates'!#REF!</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hidden="1"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hidden="1" customHeight="1" x14ac:dyDescent="0.2">
      <c r="A8" s="15">
        <v>1</v>
      </c>
      <c r="B8" s="12" t="e">
        <f>'BAR BB| Open rates'!#REF!</f>
        <v>#REF!</v>
      </c>
      <c r="C8" s="12" t="e">
        <f>'BAR BB| Open rates'!#REF!</f>
        <v>#REF!</v>
      </c>
      <c r="D8" s="12" t="e">
        <f>'BAR BB| Open rates'!#REF!</f>
        <v>#REF!</v>
      </c>
      <c r="E8" s="12" t="e">
        <f>'BAR BB| Open rates'!#REF!</f>
        <v>#REF!</v>
      </c>
      <c r="F8" s="12" t="e">
        <f>'BAR BB| Open rates'!#REF!</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hidden="1" customHeight="1" x14ac:dyDescent="0.2">
      <c r="A9" s="15">
        <v>2</v>
      </c>
      <c r="B9" s="12" t="e">
        <f>'BAR BB| Open rates'!#REF!</f>
        <v>#REF!</v>
      </c>
      <c r="C9" s="12" t="e">
        <f>'BAR BB| Open rates'!#REF!</f>
        <v>#REF!</v>
      </c>
      <c r="D9" s="12" t="e">
        <f>'BAR BB| Open rates'!#REF!</f>
        <v>#REF!</v>
      </c>
      <c r="E9" s="12" t="e">
        <f>'BAR BB| Open rates'!#REF!</f>
        <v>#REF!</v>
      </c>
      <c r="F9" s="12" t="e">
        <f>'BAR BB| Open rates'!#REF!</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6" customFormat="1" ht="15" customHeight="1" x14ac:dyDescent="0.3">
      <c r="A10" s="6" t="s">
        <v>31</v>
      </c>
      <c r="B10" s="6"/>
      <c r="C10" s="6"/>
      <c r="D10" s="6"/>
      <c r="E10" s="6"/>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1" customFormat="1" ht="27" customHeight="1" x14ac:dyDescent="0.2">
      <c r="A11" s="8" t="s">
        <v>0</v>
      </c>
      <c r="B11" s="10" t="e">
        <f>B3</f>
        <v>#REF!</v>
      </c>
      <c r="C11" s="10" t="e">
        <f>C3</f>
        <v>#REF!</v>
      </c>
      <c r="D11" s="10" t="e">
        <f>D3</f>
        <v>#REF!</v>
      </c>
      <c r="E11" s="10" t="e">
        <f>E3</f>
        <v>#REF!</v>
      </c>
      <c r="F11" s="10" t="str">
        <f>F3</f>
        <v>29.11.2020-30.11.2020</v>
      </c>
    </row>
    <row r="12" spans="1:46" s="14" customFormat="1" ht="12" customHeight="1" x14ac:dyDescent="0.2">
      <c r="A12" s="12" t="s">
        <v>7</v>
      </c>
      <c r="B12" s="21"/>
      <c r="C12" s="21"/>
      <c r="D12" s="21"/>
      <c r="E12" s="21"/>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6" customFormat="1" ht="12" customHeight="1" x14ac:dyDescent="0.2">
      <c r="A13" s="15">
        <v>1</v>
      </c>
      <c r="B13" s="26" t="e">
        <f t="shared" ref="B13:D14" si="0">B5*0.85*0.95+25</f>
        <v>#REF!</v>
      </c>
      <c r="C13" s="26" t="e">
        <f t="shared" si="0"/>
        <v>#REF!</v>
      </c>
      <c r="D13" s="26" t="e">
        <f t="shared" si="0"/>
        <v>#REF!</v>
      </c>
      <c r="E13" s="26" t="e">
        <f>E5*0.85*0.95+25</f>
        <v>#REF!</v>
      </c>
      <c r="F13" s="26" t="e">
        <f>F5*0.85*0.95+25</f>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v>2</v>
      </c>
      <c r="B14" s="26" t="e">
        <f t="shared" si="0"/>
        <v>#REF!</v>
      </c>
      <c r="C14" s="26" t="e">
        <f t="shared" si="0"/>
        <v>#REF!</v>
      </c>
      <c r="D14" s="26" t="e">
        <f t="shared" si="0"/>
        <v>#REF!</v>
      </c>
      <c r="E14" s="26" t="e">
        <f>E6*0.85*0.95+25</f>
        <v>#REF!</v>
      </c>
      <c r="F14" s="26" t="e">
        <f>F6*0.85*0.95+25</f>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v>1</v>
      </c>
      <c r="B16" s="26" t="e">
        <f t="shared" ref="B16:D17" si="1">B8*0.85*0.95+25</f>
        <v>#REF!</v>
      </c>
      <c r="C16" s="26" t="e">
        <f t="shared" si="1"/>
        <v>#REF!</v>
      </c>
      <c r="D16" s="26" t="e">
        <f t="shared" si="1"/>
        <v>#REF!</v>
      </c>
      <c r="E16" s="26" t="e">
        <f>E8*0.85*0.95+25</f>
        <v>#REF!</v>
      </c>
      <c r="F16" s="26" t="e">
        <f>F8*0.85*0.95+25</f>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15">
        <v>2</v>
      </c>
      <c r="B17" s="26" t="e">
        <f t="shared" si="1"/>
        <v>#REF!</v>
      </c>
      <c r="C17" s="26" t="e">
        <f t="shared" si="1"/>
        <v>#REF!</v>
      </c>
      <c r="D17" s="26" t="e">
        <f t="shared" si="1"/>
        <v>#REF!</v>
      </c>
      <c r="E17" s="26" t="e">
        <f>E9*0.85*0.95+25</f>
        <v>#REF!</v>
      </c>
      <c r="F17" s="26" t="e">
        <f>F9*0.85*0.95+25</f>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6" customFormat="1" ht="12" customHeight="1" thickBot="1" x14ac:dyDescent="0.25">
      <c r="A18" s="20"/>
      <c r="B18" s="20"/>
      <c r="C18" s="21"/>
      <c r="D18" s="2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13"/>
      <c r="AN18" s="13"/>
      <c r="AO18" s="13"/>
      <c r="AP18" s="13"/>
      <c r="AQ18" s="13"/>
      <c r="AR18" s="13"/>
      <c r="AS18" s="13"/>
      <c r="AT18" s="13"/>
    </row>
    <row r="19" spans="1:46" customFormat="1" ht="12.75" x14ac:dyDescent="0.2">
      <c r="A19" s="233" t="s">
        <v>45</v>
      </c>
      <c r="B19" s="234"/>
      <c r="C19" s="234"/>
      <c r="D19" s="234"/>
      <c r="E19" s="234"/>
      <c r="F19" s="234"/>
    </row>
    <row r="20" spans="1:46" customFormat="1" ht="12.75" x14ac:dyDescent="0.2">
      <c r="A20" s="235"/>
      <c r="B20" s="236"/>
      <c r="C20" s="236"/>
      <c r="D20" s="236"/>
      <c r="E20" s="236"/>
      <c r="F20" s="236"/>
    </row>
    <row r="21" spans="1:46" customFormat="1" ht="13.5" thickBot="1" x14ac:dyDescent="0.25">
      <c r="A21" s="237"/>
      <c r="B21" s="238"/>
      <c r="C21" s="238"/>
      <c r="D21" s="238"/>
      <c r="E21" s="238"/>
      <c r="F21" s="238"/>
    </row>
    <row r="22" spans="1:46" customFormat="1" ht="12.75" x14ac:dyDescent="0.2">
      <c r="A22" s="1"/>
      <c r="B22" s="1"/>
      <c r="C22" s="2"/>
      <c r="D22" s="2"/>
      <c r="E22" s="2"/>
    </row>
    <row r="23" spans="1:46" customFormat="1" ht="15" x14ac:dyDescent="0.2">
      <c r="A23" s="230" t="s">
        <v>32</v>
      </c>
      <c r="B23" s="230"/>
      <c r="C23" s="230"/>
      <c r="D23" s="230"/>
      <c r="E23" s="230"/>
    </row>
    <row r="24" spans="1:46" customFormat="1" ht="15" x14ac:dyDescent="0.2">
      <c r="A24" s="230" t="s">
        <v>33</v>
      </c>
      <c r="B24" s="230"/>
      <c r="C24" s="230"/>
      <c r="D24" s="230"/>
      <c r="E24" s="230"/>
    </row>
    <row r="25" spans="1:46" customFormat="1" ht="15" customHeight="1" x14ac:dyDescent="0.2"/>
    <row r="26" spans="1:46" customFormat="1" ht="12.75" x14ac:dyDescent="0.2">
      <c r="A26" s="231" t="s">
        <v>34</v>
      </c>
      <c r="B26" s="231"/>
      <c r="C26" s="232"/>
      <c r="D26" s="232"/>
      <c r="E26" s="232"/>
      <c r="F26" s="232"/>
      <c r="G26" s="232"/>
      <c r="H26" s="232"/>
    </row>
    <row r="27" spans="1:46" customFormat="1" ht="12.75" x14ac:dyDescent="0.2">
      <c r="A27" s="232"/>
      <c r="B27" s="232"/>
      <c r="C27" s="232"/>
      <c r="D27" s="232"/>
      <c r="E27" s="232"/>
      <c r="F27" s="232"/>
      <c r="G27" s="232"/>
      <c r="H27" s="232"/>
    </row>
    <row r="28" spans="1:46" customFormat="1" ht="12.75" x14ac:dyDescent="0.2">
      <c r="A28" s="232"/>
      <c r="B28" s="232"/>
      <c r="C28" s="232"/>
      <c r="D28" s="232"/>
      <c r="E28" s="232"/>
      <c r="F28" s="232"/>
      <c r="G28" s="232"/>
      <c r="H28" s="232"/>
    </row>
    <row r="29" spans="1:46" customFormat="1" ht="12.75" x14ac:dyDescent="0.2">
      <c r="A29" s="232"/>
      <c r="B29" s="232"/>
      <c r="C29" s="232"/>
      <c r="D29" s="232"/>
      <c r="E29" s="232"/>
      <c r="F29" s="232"/>
      <c r="G29" s="232"/>
      <c r="H29" s="232"/>
    </row>
    <row r="30" spans="1:46" customFormat="1" ht="12.75" x14ac:dyDescent="0.2">
      <c r="A30" s="232"/>
      <c r="B30" s="232"/>
      <c r="C30" s="232"/>
      <c r="D30" s="232"/>
      <c r="E30" s="232"/>
      <c r="F30" s="232"/>
      <c r="G30" s="232"/>
      <c r="H30" s="232"/>
    </row>
    <row r="31" spans="1:46" customFormat="1" ht="12.75" x14ac:dyDescent="0.2">
      <c r="A31" s="232"/>
      <c r="B31" s="232"/>
      <c r="C31" s="232"/>
      <c r="D31" s="232"/>
      <c r="E31" s="232"/>
      <c r="F31" s="232"/>
      <c r="G31" s="232"/>
      <c r="H31" s="232"/>
    </row>
    <row r="32" spans="1:46" customFormat="1" ht="12.75" x14ac:dyDescent="0.2">
      <c r="A32" s="232"/>
      <c r="B32" s="232"/>
      <c r="C32" s="232"/>
      <c r="D32" s="232"/>
      <c r="E32" s="232"/>
      <c r="F32" s="232"/>
      <c r="G32" s="232"/>
      <c r="H32" s="232"/>
    </row>
    <row r="33" spans="1:8" customFormat="1" ht="270.75" customHeight="1" x14ac:dyDescent="0.2">
      <c r="A33" s="232"/>
      <c r="B33" s="232"/>
      <c r="C33" s="232"/>
      <c r="D33" s="232"/>
      <c r="E33" s="232"/>
      <c r="F33" s="232"/>
      <c r="G33" s="232"/>
      <c r="H33" s="232"/>
    </row>
  </sheetData>
  <mergeCells count="4">
    <mergeCell ref="A23:E23"/>
    <mergeCell ref="A24:E24"/>
    <mergeCell ref="A26:H33"/>
    <mergeCell ref="A19:F21"/>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00B0F0"/>
  </sheetPr>
  <dimension ref="A2:AO34"/>
  <sheetViews>
    <sheetView zoomScale="110" zoomScaleNormal="110" workbookViewId="0">
      <pane xSplit="1" topLeftCell="B1" activePane="topRight" state="frozen"/>
      <selection activeCell="A34" sqref="A34"/>
      <selection pane="topRight" activeCell="AL3" sqref="AL3:AO10"/>
    </sheetView>
  </sheetViews>
  <sheetFormatPr defaultColWidth="8.42578125" defaultRowHeight="12" x14ac:dyDescent="0.2"/>
  <cols>
    <col min="1" max="1" width="40.85546875" style="1" customWidth="1"/>
    <col min="2" max="4" width="10.140625" style="2" hidden="1" customWidth="1"/>
    <col min="5" max="5" width="9.85546875" style="2" hidden="1" customWidth="1"/>
    <col min="6" max="6" width="12" style="2" hidden="1" customWidth="1"/>
    <col min="7" max="7" width="0" style="2" hidden="1" customWidth="1"/>
    <col min="8" max="8" width="13" style="2" hidden="1" customWidth="1"/>
    <col min="9" max="28" width="10.140625" style="2" hidden="1" customWidth="1"/>
    <col min="29" max="30" width="9" style="2" hidden="1" customWidth="1"/>
    <col min="31" max="31" width="10.140625" style="2" hidden="1" customWidth="1"/>
    <col min="32" max="32" width="9.5703125" style="2" hidden="1" customWidth="1"/>
    <col min="33" max="33" width="9.7109375" style="2" hidden="1" customWidth="1"/>
    <col min="34" max="35" width="9.42578125" style="2" hidden="1" customWidth="1"/>
    <col min="36" max="36" width="10" style="2" hidden="1" customWidth="1"/>
    <col min="37" max="37" width="9.7109375" style="2" hidden="1" customWidth="1"/>
    <col min="38" max="38" width="10.140625" style="2" customWidth="1"/>
    <col min="39" max="41" width="9.140625" style="2" customWidth="1"/>
    <col min="42" max="16384" width="8.42578125" style="2"/>
  </cols>
  <sheetData>
    <row r="2" spans="1:41" x14ac:dyDescent="0.2">
      <c r="A2" s="6" t="s">
        <v>48</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41" ht="32.25" customHeight="1" x14ac:dyDescent="0.2">
      <c r="A3" s="8"/>
      <c r="B3" s="10" t="e">
        <f>#REF!</f>
        <v>#REF!</v>
      </c>
      <c r="C3" s="10" t="e">
        <f>#REF!</f>
        <v>#REF!</v>
      </c>
      <c r="D3" s="10" t="e">
        <f>#REF!</f>
        <v>#REF!</v>
      </c>
      <c r="E3" s="10" t="e">
        <f>#REF!</f>
        <v>#REF!</v>
      </c>
      <c r="F3" s="10" t="e">
        <f>#REF!</f>
        <v>#REF!</v>
      </c>
      <c r="G3" s="10" t="e">
        <f>#REF!</f>
        <v>#REF!</v>
      </c>
      <c r="H3" s="10" t="str">
        <f>'Отдыхай и катай| Rest &amp; Ski '!B31</f>
        <v>20.12.2020-24.12.2020</v>
      </c>
      <c r="I3" s="10" t="e">
        <f>'Отдыхай и катай| Rest &amp; Ski '!C31</f>
        <v>#REF!</v>
      </c>
      <c r="J3" s="10" t="e">
        <f>'Отдыхай и катай| Rest &amp; Ski '!D31</f>
        <v>#REF!</v>
      </c>
      <c r="K3" s="10" t="e">
        <f>'Отдыхай и катай| Rest &amp; Ski '!E31</f>
        <v>#REF!</v>
      </c>
      <c r="L3" s="10" t="e">
        <f>'Отдыхай и катай| Rest &amp; Ski '!F31</f>
        <v>#REF!</v>
      </c>
      <c r="M3" s="10" t="e">
        <f>'Отдыхай и катай| Rest &amp; Ski '!G31</f>
        <v>#REF!</v>
      </c>
      <c r="N3" s="10" t="e">
        <f>'Отдыхай и катай| Rest &amp; Ski '!H31</f>
        <v>#REF!</v>
      </c>
      <c r="O3" s="10" t="e">
        <f>'Отдыхай и катай| Rest &amp; Ski '!I31</f>
        <v>#REF!</v>
      </c>
      <c r="P3" s="10" t="e">
        <f>'Отдыхай и катай| Rest &amp; Ski '!J31</f>
        <v>#REF!</v>
      </c>
      <c r="Q3" s="10" t="e">
        <f>'Отдыхай и катай| Rest &amp; Ski '!K31</f>
        <v>#REF!</v>
      </c>
      <c r="R3" s="10" t="e">
        <f>'Отдыхай и катай| Rest &amp; Ski '!L31</f>
        <v>#REF!</v>
      </c>
      <c r="S3" s="10" t="e">
        <f>'Отдыхай и катай| Rest &amp; Ski '!M31</f>
        <v>#REF!</v>
      </c>
      <c r="T3" s="10" t="e">
        <f>'Отдыхай и катай| Rest &amp; Ski '!N31</f>
        <v>#REF!</v>
      </c>
      <c r="U3" s="10" t="e">
        <f>'Отдыхай и катай| Rest &amp; Ski '!O31</f>
        <v>#REF!</v>
      </c>
      <c r="V3" s="10" t="e">
        <f>'Отдыхай и катай| Rest &amp; Ski '!P31</f>
        <v>#REF!</v>
      </c>
      <c r="W3" s="10" t="e">
        <f>'Отдыхай и катай| Rest &amp; Ski '!Q31</f>
        <v>#REF!</v>
      </c>
      <c r="X3" s="10" t="e">
        <f>'Отдыхай и катай| Rest &amp; Ski '!R31</f>
        <v>#REF!</v>
      </c>
      <c r="Y3" s="10" t="e">
        <f>'Отдыхай и катай| Rest &amp; Ski '!S31</f>
        <v>#REF!</v>
      </c>
      <c r="Z3" s="10" t="e">
        <f>'Отдыхай и катай| Rest &amp; Ski '!T31</f>
        <v>#REF!</v>
      </c>
      <c r="AA3" s="10" t="e">
        <f>'Отдыхай и катай| Rest &amp; Ski '!U31</f>
        <v>#REF!</v>
      </c>
      <c r="AB3" s="10" t="e">
        <f>'Отдыхай и катай| Rest &amp; Ski '!V31</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row>
    <row r="4" spans="1:41" ht="32.25" customHeight="1" x14ac:dyDescent="0.2">
      <c r="A4" s="8" t="s">
        <v>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row>
    <row r="5" spans="1:41" ht="12.75" x14ac:dyDescent="0.2">
      <c r="A5" s="75"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2.75" x14ac:dyDescent="0.2">
      <c r="A6" s="42">
        <v>1</v>
      </c>
      <c r="B6" s="10" t="e">
        <f>#REF!*0.9</f>
        <v>#REF!</v>
      </c>
      <c r="C6" s="10" t="e">
        <f>#REF!*0.9</f>
        <v>#REF!</v>
      </c>
      <c r="D6" s="10" t="e">
        <f>#REF!*0.9</f>
        <v>#REF!</v>
      </c>
      <c r="E6" s="10" t="e">
        <f>#REF!*0.9</f>
        <v>#REF!</v>
      </c>
      <c r="F6" s="10" t="e">
        <f>#REF!*0.9</f>
        <v>#REF!</v>
      </c>
      <c r="G6" s="10" t="e">
        <f>#REF!*0.9</f>
        <v>#REF!</v>
      </c>
      <c r="H6" s="45" t="e">
        <f>'Отдыхай и катай| Rest &amp; Ski '!B34+25</f>
        <v>#REF!</v>
      </c>
      <c r="I6" s="45" t="e">
        <f>'Отдыхай и катай| Rest &amp; Ski '!C34+25</f>
        <v>#REF!</v>
      </c>
      <c r="J6" s="45" t="e">
        <f>'Отдыхай и катай| Rest &amp; Ski '!D34+25</f>
        <v>#REF!</v>
      </c>
      <c r="K6" s="45" t="e">
        <f>'Отдыхай и катай| Rest &amp; Ski '!E34+25</f>
        <v>#REF!</v>
      </c>
      <c r="L6" s="45" t="e">
        <f>'Отдыхай и катай| Rest &amp; Ski '!F34+25</f>
        <v>#REF!</v>
      </c>
      <c r="M6" s="45" t="e">
        <f>'Отдыхай и катай| Rest &amp; Ski '!G34+25</f>
        <v>#REF!</v>
      </c>
      <c r="N6" s="45" t="e">
        <f>'Отдыхай и катай| Rest &amp; Ski '!H34+25</f>
        <v>#REF!</v>
      </c>
      <c r="O6" s="45" t="e">
        <f>'Отдыхай и катай| Rest &amp; Ski '!I34+25</f>
        <v>#REF!</v>
      </c>
      <c r="P6" s="45" t="e">
        <f>'Отдыхай и катай| Rest &amp; Ski '!J34+25</f>
        <v>#REF!</v>
      </c>
      <c r="Q6" s="45" t="e">
        <f>'Отдыхай и катай| Rest &amp; Ski '!K34+25</f>
        <v>#REF!</v>
      </c>
      <c r="R6" s="45" t="e">
        <f>'Отдыхай и катай| Rest &amp; Ski '!L34+25</f>
        <v>#REF!</v>
      </c>
      <c r="S6" s="45" t="e">
        <f>'Отдыхай и катай| Rest &amp; Ski '!M34+25</f>
        <v>#REF!</v>
      </c>
      <c r="T6" s="45" t="e">
        <f>'Отдыхай и катай| Rest &amp; Ski '!N34+25</f>
        <v>#REF!</v>
      </c>
      <c r="U6" s="45" t="e">
        <f>'Отдыхай и катай| Rest &amp; Ski '!O34+25</f>
        <v>#REF!</v>
      </c>
      <c r="V6" s="45" t="e">
        <f>'Отдыхай и катай| Rest &amp; Ski '!P34+25</f>
        <v>#REF!</v>
      </c>
      <c r="W6" s="45" t="e">
        <f>'Отдыхай и катай| Rest &amp; Ski '!Q34+25</f>
        <v>#REF!</v>
      </c>
      <c r="X6" s="45" t="e">
        <f>'Отдыхай и катай| Rest &amp; Ski '!R34+25</f>
        <v>#REF!</v>
      </c>
      <c r="Y6" s="45" t="e">
        <f>'Отдыхай и катай| Rest &amp; Ski '!S34+25</f>
        <v>#REF!</v>
      </c>
      <c r="Z6" s="45" t="e">
        <f>'Отдыхай и катай| Rest &amp; Ski '!T34+25</f>
        <v>#REF!</v>
      </c>
      <c r="AA6" s="45" t="e">
        <f>'Отдыхай и катай| Rest &amp; Ski '!U34+25</f>
        <v>#REF!</v>
      </c>
      <c r="AB6" s="45" t="e">
        <f>'Отдыхай и катай| Rest &amp; Ski '!V34+25</f>
        <v>#REF!</v>
      </c>
      <c r="AC6" s="45" t="e">
        <f>'Отдыхай и катай| Rest &amp; Ski '!W34+25</f>
        <v>#REF!</v>
      </c>
      <c r="AD6" s="45" t="e">
        <f>'Отдыхай и катай| Rest &amp; Ski '!X34+25</f>
        <v>#REF!</v>
      </c>
      <c r="AE6" s="45" t="e">
        <f>'Отдыхай и катай| Rest &amp; Ski '!Y34+25</f>
        <v>#REF!</v>
      </c>
      <c r="AF6" s="45" t="e">
        <f>'Отдыхай и катай| Rest &amp; Ski '!Z34+25</f>
        <v>#REF!</v>
      </c>
      <c r="AG6" s="45" t="e">
        <f>'Отдыхай и катай| Rest &amp; Ski '!AA34+25</f>
        <v>#REF!</v>
      </c>
      <c r="AH6" s="45" t="e">
        <f>'Отдыхай и катай| Rest &amp; Ski '!AB34+25</f>
        <v>#REF!</v>
      </c>
      <c r="AI6" s="45" t="e">
        <f>'Отдыхай и катай| Rest &amp; Ski '!AC34+25</f>
        <v>#REF!</v>
      </c>
      <c r="AJ6" s="45" t="e">
        <f>'Отдыхай и катай| Rest &amp; Ski '!AD34+25</f>
        <v>#REF!</v>
      </c>
      <c r="AK6" s="45" t="e">
        <f>'Отдыхай и катай| Rest &amp; Ski '!AE34+25</f>
        <v>#REF!</v>
      </c>
      <c r="AL6" s="45" t="e">
        <f>'Отдыхай и катай| Rest &amp; Ski '!AF34+25</f>
        <v>#REF!</v>
      </c>
      <c r="AM6" s="45" t="e">
        <f>'Отдыхай и катай| Rest &amp; Ski '!AG34+25</f>
        <v>#REF!</v>
      </c>
      <c r="AN6" s="45" t="e">
        <f>'Отдыхай и катай| Rest &amp; Ski '!AH34+25</f>
        <v>#REF!</v>
      </c>
      <c r="AO6" s="45" t="e">
        <f>'Отдыхай и катай| Rest &amp; Ski '!AI34+25</f>
        <v>#REF!</v>
      </c>
    </row>
    <row r="7" spans="1:41" ht="12.75" x14ac:dyDescent="0.2">
      <c r="A7" s="15">
        <v>2</v>
      </c>
      <c r="B7" s="10" t="e">
        <f>#REF!*0.9</f>
        <v>#REF!</v>
      </c>
      <c r="C7" s="10" t="e">
        <f>#REF!*0.9</f>
        <v>#REF!</v>
      </c>
      <c r="D7" s="10" t="e">
        <f>#REF!*0.9</f>
        <v>#REF!</v>
      </c>
      <c r="E7" s="10" t="e">
        <f>#REF!*0.9</f>
        <v>#REF!</v>
      </c>
      <c r="F7" s="10" t="e">
        <f>#REF!*0.9</f>
        <v>#REF!</v>
      </c>
      <c r="G7" s="10" t="e">
        <f>#REF!*0.9</f>
        <v>#REF!</v>
      </c>
      <c r="H7" s="45" t="e">
        <f>'Отдыхай и катай| Rest &amp; Ski '!B35+25</f>
        <v>#REF!</v>
      </c>
      <c r="I7" s="45" t="e">
        <f>'Отдыхай и катай| Rest &amp; Ski '!C35+25</f>
        <v>#REF!</v>
      </c>
      <c r="J7" s="45" t="e">
        <f>'Отдыхай и катай| Rest &amp; Ski '!D35+25</f>
        <v>#REF!</v>
      </c>
      <c r="K7" s="45" t="e">
        <f>'Отдыхай и катай| Rest &amp; Ski '!E35+25</f>
        <v>#REF!</v>
      </c>
      <c r="L7" s="45" t="e">
        <f>'Отдыхай и катай| Rest &amp; Ski '!F35+25</f>
        <v>#REF!</v>
      </c>
      <c r="M7" s="45" t="e">
        <f>'Отдыхай и катай| Rest &amp; Ski '!G35+25</f>
        <v>#REF!</v>
      </c>
      <c r="N7" s="45" t="e">
        <f>'Отдыхай и катай| Rest &amp; Ski '!H35+25</f>
        <v>#REF!</v>
      </c>
      <c r="O7" s="45" t="e">
        <f>'Отдыхай и катай| Rest &amp; Ski '!I35+25</f>
        <v>#REF!</v>
      </c>
      <c r="P7" s="45" t="e">
        <f>'Отдыхай и катай| Rest &amp; Ski '!J35+25</f>
        <v>#REF!</v>
      </c>
      <c r="Q7" s="45" t="e">
        <f>'Отдыхай и катай| Rest &amp; Ski '!K35+25</f>
        <v>#REF!</v>
      </c>
      <c r="R7" s="45" t="e">
        <f>'Отдыхай и катай| Rest &amp; Ski '!L35+25</f>
        <v>#REF!</v>
      </c>
      <c r="S7" s="45" t="e">
        <f>'Отдыхай и катай| Rest &amp; Ski '!M35+25</f>
        <v>#REF!</v>
      </c>
      <c r="T7" s="45" t="e">
        <f>'Отдыхай и катай| Rest &amp; Ski '!N35+25</f>
        <v>#REF!</v>
      </c>
      <c r="U7" s="45" t="e">
        <f>'Отдыхай и катай| Rest &amp; Ski '!O35+25</f>
        <v>#REF!</v>
      </c>
      <c r="V7" s="45" t="e">
        <f>'Отдыхай и катай| Rest &amp; Ski '!P35+25</f>
        <v>#REF!</v>
      </c>
      <c r="W7" s="45" t="e">
        <f>'Отдыхай и катай| Rest &amp; Ski '!Q35+25</f>
        <v>#REF!</v>
      </c>
      <c r="X7" s="45" t="e">
        <f>'Отдыхай и катай| Rest &amp; Ski '!R35+25</f>
        <v>#REF!</v>
      </c>
      <c r="Y7" s="45" t="e">
        <f>'Отдыхай и катай| Rest &amp; Ski '!S35+25</f>
        <v>#REF!</v>
      </c>
      <c r="Z7" s="45" t="e">
        <f>'Отдыхай и катай| Rest &amp; Ski '!T35+25</f>
        <v>#REF!</v>
      </c>
      <c r="AA7" s="45" t="e">
        <f>'Отдыхай и катай| Rest &amp; Ski '!U35+25</f>
        <v>#REF!</v>
      </c>
      <c r="AB7" s="45" t="e">
        <f>'Отдыхай и катай| Rest &amp; Ski '!V35+25</f>
        <v>#REF!</v>
      </c>
      <c r="AC7" s="45" t="e">
        <f>'Отдыхай и катай| Rest &amp; Ski '!W35+25</f>
        <v>#REF!</v>
      </c>
      <c r="AD7" s="45" t="e">
        <f>'Отдыхай и катай| Rest &amp; Ski '!X35+25</f>
        <v>#REF!</v>
      </c>
      <c r="AE7" s="45" t="e">
        <f>'Отдыхай и катай| Rest &amp; Ski '!Y35+25</f>
        <v>#REF!</v>
      </c>
      <c r="AF7" s="45" t="e">
        <f>'Отдыхай и катай| Rest &amp; Ski '!Z35+25</f>
        <v>#REF!</v>
      </c>
      <c r="AG7" s="45" t="e">
        <f>'Отдыхай и катай| Rest &amp; Ski '!AA35+25</f>
        <v>#REF!</v>
      </c>
      <c r="AH7" s="45" t="e">
        <f>'Отдыхай и катай| Rest &amp; Ski '!AB35+25</f>
        <v>#REF!</v>
      </c>
      <c r="AI7" s="45" t="e">
        <f>'Отдыхай и катай| Rest &amp; Ski '!AC35+25</f>
        <v>#REF!</v>
      </c>
      <c r="AJ7" s="45" t="e">
        <f>'Отдыхай и катай| Rest &amp; Ski '!AD35+25</f>
        <v>#REF!</v>
      </c>
      <c r="AK7" s="45" t="e">
        <f>'Отдыхай и катай| Rest &amp; Ski '!AE35+25</f>
        <v>#REF!</v>
      </c>
      <c r="AL7" s="45" t="e">
        <f>'Отдыхай и катай| Rest &amp; Ski '!AF35+25</f>
        <v>#REF!</v>
      </c>
      <c r="AM7" s="45" t="e">
        <f>'Отдыхай и катай| Rest &amp; Ski '!AG35+25</f>
        <v>#REF!</v>
      </c>
      <c r="AN7" s="45" t="e">
        <f>'Отдыхай и катай| Rest &amp; Ski '!AH35+25</f>
        <v>#REF!</v>
      </c>
      <c r="AO7" s="45" t="e">
        <f>'Отдыхай и катай| Rest &amp; Ski '!AI35+25</f>
        <v>#REF!</v>
      </c>
    </row>
    <row r="8" spans="1:41" ht="12.75" x14ac:dyDescent="0.2">
      <c r="A8" s="75" t="s">
        <v>54</v>
      </c>
      <c r="B8" s="10"/>
      <c r="C8" s="10"/>
      <c r="D8" s="10"/>
      <c r="E8" s="10"/>
      <c r="F8" s="10"/>
      <c r="G8" s="10"/>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1:41" ht="12.75" x14ac:dyDescent="0.2">
      <c r="A9" s="15">
        <v>1</v>
      </c>
      <c r="B9" s="10" t="e">
        <f>#REF!*0.9</f>
        <v>#REF!</v>
      </c>
      <c r="C9" s="10" t="e">
        <f>#REF!*0.9</f>
        <v>#REF!</v>
      </c>
      <c r="D9" s="10" t="e">
        <f>#REF!*0.9</f>
        <v>#REF!</v>
      </c>
      <c r="E9" s="10" t="e">
        <f>#REF!*0.9</f>
        <v>#REF!</v>
      </c>
      <c r="F9" s="10" t="e">
        <f>#REF!*0.9</f>
        <v>#REF!</v>
      </c>
      <c r="G9" s="10" t="e">
        <f>#REF!*0.9</f>
        <v>#REF!</v>
      </c>
      <c r="H9" s="45" t="e">
        <f>'Отдыхай и катай| Rest &amp; Ski '!B37+25</f>
        <v>#REF!</v>
      </c>
      <c r="I9" s="45" t="e">
        <f>'Отдыхай и катай| Rest &amp; Ski '!C37+25</f>
        <v>#REF!</v>
      </c>
      <c r="J9" s="45" t="e">
        <f>'Отдыхай и катай| Rest &amp; Ski '!D37+25</f>
        <v>#REF!</v>
      </c>
      <c r="K9" s="45" t="e">
        <f>'Отдыхай и катай| Rest &amp; Ski '!E37+25</f>
        <v>#REF!</v>
      </c>
      <c r="L9" s="45" t="e">
        <f>'Отдыхай и катай| Rest &amp; Ski '!F37+25</f>
        <v>#REF!</v>
      </c>
      <c r="M9" s="45" t="e">
        <f>'Отдыхай и катай| Rest &amp; Ski '!G37+25</f>
        <v>#REF!</v>
      </c>
      <c r="N9" s="45" t="e">
        <f>'Отдыхай и катай| Rest &amp; Ski '!H37+25</f>
        <v>#REF!</v>
      </c>
      <c r="O9" s="45" t="e">
        <f>'Отдыхай и катай| Rest &amp; Ski '!I37+25</f>
        <v>#REF!</v>
      </c>
      <c r="P9" s="45" t="e">
        <f>'Отдыхай и катай| Rest &amp; Ski '!J37+25</f>
        <v>#REF!</v>
      </c>
      <c r="Q9" s="45" t="e">
        <f>'Отдыхай и катай| Rest &amp; Ski '!K37+25</f>
        <v>#REF!</v>
      </c>
      <c r="R9" s="45" t="e">
        <f>'Отдыхай и катай| Rest &amp; Ski '!L37+25</f>
        <v>#REF!</v>
      </c>
      <c r="S9" s="45" t="e">
        <f>'Отдыхай и катай| Rest &amp; Ski '!M37+25</f>
        <v>#REF!</v>
      </c>
      <c r="T9" s="45" t="e">
        <f>'Отдыхай и катай| Rest &amp; Ski '!N37+25</f>
        <v>#REF!</v>
      </c>
      <c r="U9" s="45" t="e">
        <f>'Отдыхай и катай| Rest &amp; Ski '!O37+25</f>
        <v>#REF!</v>
      </c>
      <c r="V9" s="45" t="e">
        <f>'Отдыхай и катай| Rest &amp; Ski '!P37+25</f>
        <v>#REF!</v>
      </c>
      <c r="W9" s="45" t="e">
        <f>'Отдыхай и катай| Rest &amp; Ski '!Q37+25</f>
        <v>#REF!</v>
      </c>
      <c r="X9" s="45" t="e">
        <f>'Отдыхай и катай| Rest &amp; Ski '!R37+25</f>
        <v>#REF!</v>
      </c>
      <c r="Y9" s="45" t="e">
        <f>'Отдыхай и катай| Rest &amp; Ski '!S37+25</f>
        <v>#REF!</v>
      </c>
      <c r="Z9" s="45" t="e">
        <f>'Отдыхай и катай| Rest &amp; Ski '!T37+25</f>
        <v>#REF!</v>
      </c>
      <c r="AA9" s="45" t="e">
        <f>'Отдыхай и катай| Rest &amp; Ski '!U37+25</f>
        <v>#REF!</v>
      </c>
      <c r="AB9" s="45" t="e">
        <f>'Отдыхай и катай| Rest &amp; Ski '!V37+25</f>
        <v>#REF!</v>
      </c>
      <c r="AC9" s="45" t="e">
        <f>'Отдыхай и катай| Rest &amp; Ski '!W37+25</f>
        <v>#REF!</v>
      </c>
      <c r="AD9" s="45" t="e">
        <f>'Отдыхай и катай| Rest &amp; Ski '!X37+25</f>
        <v>#REF!</v>
      </c>
      <c r="AE9" s="45" t="e">
        <f>'Отдыхай и катай| Rest &amp; Ski '!Y37+25</f>
        <v>#REF!</v>
      </c>
      <c r="AF9" s="45" t="e">
        <f>'Отдыхай и катай| Rest &amp; Ski '!Z37+25</f>
        <v>#REF!</v>
      </c>
      <c r="AG9" s="45" t="e">
        <f>'Отдыхай и катай| Rest &amp; Ski '!AA37+25</f>
        <v>#REF!</v>
      </c>
      <c r="AH9" s="45" t="e">
        <f>'Отдыхай и катай| Rest &amp; Ski '!AB37+25</f>
        <v>#REF!</v>
      </c>
      <c r="AI9" s="45" t="e">
        <f>'Отдыхай и катай| Rest &amp; Ski '!AC37+25</f>
        <v>#REF!</v>
      </c>
      <c r="AJ9" s="45" t="e">
        <f>'Отдыхай и катай| Rest &amp; Ski '!AD37+25</f>
        <v>#REF!</v>
      </c>
      <c r="AK9" s="45" t="e">
        <f>'Отдыхай и катай| Rest &amp; Ski '!AE37+25</f>
        <v>#REF!</v>
      </c>
      <c r="AL9" s="45" t="e">
        <f>'Отдыхай и катай| Rest &amp; Ski '!AF37+25</f>
        <v>#REF!</v>
      </c>
      <c r="AM9" s="45" t="e">
        <f>'Отдыхай и катай| Rest &amp; Ski '!AG37+25</f>
        <v>#REF!</v>
      </c>
      <c r="AN9" s="45" t="e">
        <f>'Отдыхай и катай| Rest &amp; Ski '!AH37+25</f>
        <v>#REF!</v>
      </c>
      <c r="AO9" s="45" t="e">
        <f>'Отдыхай и катай| Rest &amp; Ski '!AI37+25</f>
        <v>#REF!</v>
      </c>
    </row>
    <row r="10" spans="1:41" ht="12.75" x14ac:dyDescent="0.2">
      <c r="A10" s="15">
        <v>2</v>
      </c>
      <c r="B10" s="10" t="e">
        <f>#REF!*0.9</f>
        <v>#REF!</v>
      </c>
      <c r="C10" s="10" t="e">
        <f>#REF!*0.9</f>
        <v>#REF!</v>
      </c>
      <c r="D10" s="10" t="e">
        <f>#REF!*0.9</f>
        <v>#REF!</v>
      </c>
      <c r="E10" s="10" t="e">
        <f>#REF!*0.9</f>
        <v>#REF!</v>
      </c>
      <c r="F10" s="10" t="e">
        <f>#REF!*0.9</f>
        <v>#REF!</v>
      </c>
      <c r="G10" s="10" t="e">
        <f>#REF!*0.9</f>
        <v>#REF!</v>
      </c>
      <c r="H10" s="45" t="e">
        <f>'Отдыхай и катай| Rest &amp; Ski '!B38+25</f>
        <v>#REF!</v>
      </c>
      <c r="I10" s="45" t="e">
        <f>'Отдыхай и катай| Rest &amp; Ski '!C38+25</f>
        <v>#REF!</v>
      </c>
      <c r="J10" s="45" t="e">
        <f>'Отдыхай и катай| Rest &amp; Ski '!D38+25</f>
        <v>#REF!</v>
      </c>
      <c r="K10" s="45" t="e">
        <f>'Отдыхай и катай| Rest &amp; Ski '!E38+25</f>
        <v>#REF!</v>
      </c>
      <c r="L10" s="45" t="e">
        <f>'Отдыхай и катай| Rest &amp; Ski '!F38+25</f>
        <v>#REF!</v>
      </c>
      <c r="M10" s="45" t="e">
        <f>'Отдыхай и катай| Rest &amp; Ski '!G38+25</f>
        <v>#REF!</v>
      </c>
      <c r="N10" s="45" t="e">
        <f>'Отдыхай и катай| Rest &amp; Ski '!H38+25</f>
        <v>#REF!</v>
      </c>
      <c r="O10" s="45" t="e">
        <f>'Отдыхай и катай| Rest &amp; Ski '!I38+25</f>
        <v>#REF!</v>
      </c>
      <c r="P10" s="45" t="e">
        <f>'Отдыхай и катай| Rest &amp; Ski '!J38+25</f>
        <v>#REF!</v>
      </c>
      <c r="Q10" s="45" t="e">
        <f>'Отдыхай и катай| Rest &amp; Ski '!K38+25</f>
        <v>#REF!</v>
      </c>
      <c r="R10" s="45" t="e">
        <f>'Отдыхай и катай| Rest &amp; Ski '!L38+25</f>
        <v>#REF!</v>
      </c>
      <c r="S10" s="45" t="e">
        <f>'Отдыхай и катай| Rest &amp; Ski '!M38+25</f>
        <v>#REF!</v>
      </c>
      <c r="T10" s="45" t="e">
        <f>'Отдыхай и катай| Rest &amp; Ski '!N38+25</f>
        <v>#REF!</v>
      </c>
      <c r="U10" s="45" t="e">
        <f>'Отдыхай и катай| Rest &amp; Ski '!O38+25</f>
        <v>#REF!</v>
      </c>
      <c r="V10" s="45" t="e">
        <f>'Отдыхай и катай| Rest &amp; Ski '!P38+25</f>
        <v>#REF!</v>
      </c>
      <c r="W10" s="45" t="e">
        <f>'Отдыхай и катай| Rest &amp; Ski '!Q38+25</f>
        <v>#REF!</v>
      </c>
      <c r="X10" s="45" t="e">
        <f>'Отдыхай и катай| Rest &amp; Ski '!R38+25</f>
        <v>#REF!</v>
      </c>
      <c r="Y10" s="45" t="e">
        <f>'Отдыхай и катай| Rest &amp; Ski '!S38+25</f>
        <v>#REF!</v>
      </c>
      <c r="Z10" s="45" t="e">
        <f>'Отдыхай и катай| Rest &amp; Ski '!T38+25</f>
        <v>#REF!</v>
      </c>
      <c r="AA10" s="45" t="e">
        <f>'Отдыхай и катай| Rest &amp; Ski '!U38+25</f>
        <v>#REF!</v>
      </c>
      <c r="AB10" s="45" t="e">
        <f>'Отдыхай и катай| Rest &amp; Ski '!V38+25</f>
        <v>#REF!</v>
      </c>
      <c r="AC10" s="45" t="e">
        <f>'Отдыхай и катай| Rest &amp; Ski '!W38+25</f>
        <v>#REF!</v>
      </c>
      <c r="AD10" s="45" t="e">
        <f>'Отдыхай и катай| Rest &amp; Ski '!X38+25</f>
        <v>#REF!</v>
      </c>
      <c r="AE10" s="45" t="e">
        <f>'Отдыхай и катай| Rest &amp; Ski '!Y38+25</f>
        <v>#REF!</v>
      </c>
      <c r="AF10" s="45" t="e">
        <f>'Отдыхай и катай| Rest &amp; Ski '!Z38+25</f>
        <v>#REF!</v>
      </c>
      <c r="AG10" s="45" t="e">
        <f>'Отдыхай и катай| Rest &amp; Ski '!AA38+25</f>
        <v>#REF!</v>
      </c>
      <c r="AH10" s="45" t="e">
        <f>'Отдыхай и катай| Rest &amp; Ski '!AB38+25</f>
        <v>#REF!</v>
      </c>
      <c r="AI10" s="45" t="e">
        <f>'Отдыхай и катай| Rest &amp; Ski '!AC38+25</f>
        <v>#REF!</v>
      </c>
      <c r="AJ10" s="45" t="e">
        <f>'Отдыхай и катай| Rest &amp; Ski '!AD38+25</f>
        <v>#REF!</v>
      </c>
      <c r="AK10" s="45" t="e">
        <f>'Отдыхай и катай| Rest &amp; Ski '!AE38+25</f>
        <v>#REF!</v>
      </c>
      <c r="AL10" s="45" t="e">
        <f>'Отдыхай и катай| Rest &amp; Ski '!AF38+25</f>
        <v>#REF!</v>
      </c>
      <c r="AM10" s="45" t="e">
        <f>'Отдыхай и катай| Rest &amp; Ski '!AG38+25</f>
        <v>#REF!</v>
      </c>
      <c r="AN10" s="45" t="e">
        <f>'Отдыхай и катай| Rest &amp; Ski '!AH38+25</f>
        <v>#REF!</v>
      </c>
      <c r="AO10" s="45" t="e">
        <f>'Отдыхай и катай| Rest &amp; Ski '!AI38+25</f>
        <v>#REF!</v>
      </c>
    </row>
    <row r="13" spans="1:41" x14ac:dyDescent="0.2">
      <c r="A13" s="87" t="s">
        <v>80</v>
      </c>
    </row>
    <row r="14" spans="1:41" x14ac:dyDescent="0.2">
      <c r="A14" s="13" t="s">
        <v>119</v>
      </c>
    </row>
    <row r="15" spans="1:41" x14ac:dyDescent="0.2">
      <c r="A15" s="13" t="s">
        <v>120</v>
      </c>
    </row>
    <row r="16" spans="1:41" ht="12.75" thickBot="1" x14ac:dyDescent="0.25"/>
    <row r="17" spans="1:26" ht="12" customHeight="1" x14ac:dyDescent="0.2">
      <c r="A17" s="86" t="s">
        <v>58</v>
      </c>
      <c r="B17" s="93"/>
      <c r="C17" s="93"/>
      <c r="D17" s="93"/>
      <c r="E17" s="93"/>
      <c r="F17" s="93"/>
      <c r="G17" s="93"/>
      <c r="H17" s="93"/>
      <c r="I17" s="93"/>
      <c r="J17" s="93"/>
      <c r="K17" s="93"/>
      <c r="L17" s="93"/>
      <c r="M17" s="93"/>
      <c r="N17" s="93"/>
      <c r="O17" s="94"/>
    </row>
    <row r="18" spans="1:26" x14ac:dyDescent="0.2">
      <c r="A18" s="59" t="s">
        <v>59</v>
      </c>
      <c r="B18" s="96"/>
      <c r="C18" s="96"/>
      <c r="D18" s="96"/>
      <c r="E18" s="96"/>
      <c r="F18" s="96"/>
      <c r="G18" s="96"/>
      <c r="H18" s="96"/>
      <c r="I18" s="96"/>
      <c r="J18" s="96"/>
      <c r="K18" s="96"/>
      <c r="L18" s="96"/>
      <c r="M18" s="96"/>
      <c r="N18" s="96"/>
      <c r="O18" s="97"/>
    </row>
    <row r="19" spans="1:26" x14ac:dyDescent="0.2">
      <c r="A19" s="60" t="s">
        <v>60</v>
      </c>
      <c r="B19" s="96"/>
      <c r="C19" s="96"/>
      <c r="D19" s="96"/>
      <c r="E19" s="96"/>
      <c r="F19" s="96"/>
      <c r="G19" s="96"/>
      <c r="H19" s="96"/>
      <c r="I19" s="96"/>
      <c r="J19" s="96"/>
      <c r="K19" s="96"/>
      <c r="L19" s="96"/>
      <c r="M19" s="96"/>
      <c r="N19" s="96"/>
      <c r="O19" s="97"/>
    </row>
    <row r="20" spans="1:26" x14ac:dyDescent="0.2">
      <c r="A20" s="60" t="s">
        <v>61</v>
      </c>
      <c r="B20" s="96"/>
      <c r="C20" s="96"/>
      <c r="D20" s="96"/>
      <c r="E20" s="96"/>
      <c r="F20" s="96"/>
      <c r="G20" s="96"/>
      <c r="H20" s="96"/>
      <c r="I20" s="96"/>
      <c r="J20" s="96"/>
      <c r="K20" s="96"/>
      <c r="L20" s="96"/>
      <c r="M20" s="96"/>
      <c r="N20" s="96"/>
      <c r="O20" s="97"/>
    </row>
    <row r="21" spans="1:26" x14ac:dyDescent="0.2">
      <c r="A21" s="60" t="s">
        <v>62</v>
      </c>
      <c r="B21" s="96"/>
      <c r="C21" s="96"/>
      <c r="D21" s="96"/>
      <c r="E21" s="96"/>
      <c r="F21" s="96"/>
      <c r="G21" s="96"/>
      <c r="H21" s="96"/>
      <c r="I21" s="96"/>
      <c r="J21" s="96"/>
      <c r="K21" s="96"/>
      <c r="L21" s="96"/>
      <c r="M21" s="96"/>
      <c r="N21" s="96"/>
      <c r="O21" s="97"/>
    </row>
    <row r="22" spans="1:26" x14ac:dyDescent="0.2">
      <c r="A22" s="60" t="s">
        <v>63</v>
      </c>
      <c r="B22" s="96"/>
      <c r="C22" s="96"/>
      <c r="D22" s="96"/>
      <c r="E22" s="96"/>
      <c r="F22" s="96"/>
      <c r="G22" s="96"/>
      <c r="H22" s="96"/>
      <c r="I22" s="96"/>
      <c r="J22" s="96"/>
      <c r="K22" s="96"/>
      <c r="L22" s="96"/>
      <c r="M22" s="96"/>
      <c r="N22" s="96"/>
      <c r="O22" s="97"/>
    </row>
    <row r="23" spans="1:26" x14ac:dyDescent="0.2">
      <c r="A23" s="60" t="s">
        <v>64</v>
      </c>
      <c r="B23" s="96"/>
      <c r="C23" s="96"/>
      <c r="D23" s="96"/>
      <c r="E23" s="96"/>
      <c r="F23" s="96"/>
      <c r="G23" s="96"/>
      <c r="H23" s="96"/>
      <c r="I23" s="96"/>
      <c r="J23" s="96"/>
      <c r="K23" s="96"/>
      <c r="L23" s="96"/>
      <c r="M23" s="96"/>
      <c r="N23" s="96"/>
      <c r="O23" s="97"/>
    </row>
    <row r="24" spans="1:26" x14ac:dyDescent="0.2">
      <c r="A24" s="13" t="s">
        <v>90</v>
      </c>
      <c r="B24" s="96"/>
      <c r="C24" s="96"/>
      <c r="D24" s="96"/>
      <c r="E24" s="96"/>
      <c r="F24" s="96"/>
      <c r="G24" s="96"/>
      <c r="H24" s="96"/>
      <c r="I24" s="96"/>
      <c r="J24" s="96"/>
      <c r="K24" s="96"/>
      <c r="L24" s="96"/>
      <c r="M24" s="96"/>
      <c r="N24" s="96"/>
      <c r="O24" s="97"/>
    </row>
    <row r="25" spans="1:26" ht="144" x14ac:dyDescent="0.2">
      <c r="A25" s="68" t="s">
        <v>118</v>
      </c>
      <c r="B25" s="96"/>
      <c r="C25" s="96"/>
      <c r="D25" s="96"/>
      <c r="E25" s="96"/>
      <c r="F25" s="96"/>
      <c r="G25" s="96"/>
      <c r="H25" s="96"/>
      <c r="I25" s="96"/>
      <c r="J25" s="96"/>
      <c r="K25" s="96"/>
      <c r="L25" s="96"/>
      <c r="M25" s="96"/>
      <c r="N25" s="96"/>
      <c r="O25" s="97"/>
    </row>
    <row r="26" spans="1:26" x14ac:dyDescent="0.2">
      <c r="A26" s="95"/>
      <c r="B26" s="96"/>
      <c r="C26" s="96"/>
      <c r="D26" s="96"/>
      <c r="E26" s="96"/>
      <c r="F26" s="96"/>
      <c r="G26" s="96"/>
      <c r="H26" s="96"/>
      <c r="I26" s="96"/>
      <c r="J26" s="96"/>
      <c r="K26" s="96"/>
      <c r="L26" s="96"/>
      <c r="M26" s="96"/>
      <c r="N26" s="96"/>
      <c r="O26" s="97"/>
    </row>
    <row r="27" spans="1:26" ht="36" x14ac:dyDescent="0.2">
      <c r="A27" s="116" t="s">
        <v>92</v>
      </c>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36" x14ac:dyDescent="0.2">
      <c r="A28" s="69" t="s">
        <v>93</v>
      </c>
    </row>
    <row r="29" spans="1:26" ht="12.75" x14ac:dyDescent="0.2">
      <c r="A29" s="5"/>
      <c r="B29" s="5"/>
      <c r="C29" s="5"/>
      <c r="D29" s="5"/>
      <c r="E29" s="5"/>
      <c r="F29" s="5"/>
      <c r="G29" s="5"/>
      <c r="H29" s="5"/>
      <c r="I29" s="5"/>
      <c r="J29" s="5"/>
      <c r="K29" s="5"/>
      <c r="L29" s="5"/>
      <c r="M29" s="5"/>
      <c r="N29" s="5"/>
      <c r="O29" s="5"/>
    </row>
    <row r="30" spans="1:26" ht="12.75" x14ac:dyDescent="0.2">
      <c r="A30" s="89" t="s">
        <v>65</v>
      </c>
      <c r="B30" s="5"/>
      <c r="C30" s="5"/>
      <c r="D30" s="5"/>
      <c r="E30" s="5"/>
      <c r="F30" s="5"/>
      <c r="G30" s="5"/>
      <c r="H30" s="5"/>
      <c r="I30" s="5"/>
      <c r="J30" s="5"/>
      <c r="K30" s="5"/>
      <c r="L30" s="5"/>
      <c r="M30" s="5"/>
      <c r="N30" s="5"/>
      <c r="O30" s="5"/>
    </row>
    <row r="31" spans="1:26" ht="54" x14ac:dyDescent="0.2">
      <c r="A31" s="114" t="s">
        <v>129</v>
      </c>
      <c r="B31" s="5"/>
      <c r="C31" s="5"/>
      <c r="D31" s="5"/>
      <c r="E31" s="5"/>
      <c r="F31" s="5"/>
      <c r="G31" s="5"/>
      <c r="H31" s="5"/>
      <c r="I31" s="5"/>
      <c r="J31" s="5"/>
      <c r="K31" s="5"/>
      <c r="L31" s="5"/>
      <c r="M31" s="5"/>
      <c r="N31" s="5"/>
      <c r="O31" s="5"/>
    </row>
    <row r="32" spans="1:26" ht="15" x14ac:dyDescent="0.2">
      <c r="A32" s="46"/>
      <c r="B32" s="5"/>
      <c r="C32" s="5"/>
      <c r="D32" s="5"/>
      <c r="E32" s="5"/>
      <c r="F32" s="5"/>
      <c r="G32" s="5"/>
      <c r="H32" s="5"/>
      <c r="I32" s="5"/>
      <c r="J32" s="5"/>
      <c r="K32" s="5"/>
      <c r="L32" s="5"/>
      <c r="M32" s="5"/>
      <c r="N32" s="5"/>
      <c r="O32" s="5"/>
    </row>
    <row r="33" spans="1:15" ht="15" x14ac:dyDescent="0.2">
      <c r="A33" s="46"/>
      <c r="B33" s="5"/>
      <c r="C33" s="5"/>
      <c r="D33" s="5"/>
      <c r="E33" s="5"/>
      <c r="F33" s="5"/>
      <c r="G33" s="5"/>
      <c r="H33" s="5"/>
      <c r="I33" s="5"/>
      <c r="J33" s="5"/>
      <c r="K33" s="5"/>
      <c r="L33" s="5"/>
      <c r="M33" s="5"/>
      <c r="N33" s="5"/>
      <c r="O33" s="5"/>
    </row>
    <row r="34" spans="1:15" ht="15" x14ac:dyDescent="0.2">
      <c r="A34" s="46"/>
      <c r="B34" s="5"/>
      <c r="C34" s="5"/>
      <c r="D34" s="5"/>
      <c r="E34" s="5"/>
      <c r="F34" s="5"/>
      <c r="G34" s="5"/>
      <c r="H34" s="5"/>
      <c r="I34" s="5"/>
      <c r="J34" s="5"/>
      <c r="K34" s="5"/>
      <c r="L34" s="5"/>
      <c r="M34" s="5"/>
      <c r="N34" s="5"/>
      <c r="O34" s="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R75"/>
  <sheetViews>
    <sheetView zoomScaleNormal="100" workbookViewId="0">
      <pane xSplit="1" topLeftCell="B1" activePane="topRight" state="frozen"/>
      <selection activeCell="BE26" sqref="BE26:BE27"/>
      <selection pane="topRight" activeCell="BF3" sqref="BF3:BH3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140625" style="2" hidden="1" customWidth="1"/>
    <col min="58" max="59" width="9.5703125" style="2" customWidth="1"/>
    <col min="60" max="60" width="10.42578125" style="2" customWidth="1"/>
    <col min="61" max="16384" width="8.42578125" style="2"/>
  </cols>
  <sheetData>
    <row r="1" spans="1:6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60" s="5" customFormat="1" ht="12.75" x14ac:dyDescent="0.2">
      <c r="A2" s="6" t="s">
        <v>135</v>
      </c>
      <c r="B2" s="77"/>
      <c r="C2" s="77"/>
      <c r="D2" s="77"/>
      <c r="E2" s="77"/>
      <c r="F2" s="77"/>
      <c r="G2" s="77"/>
      <c r="H2" s="77"/>
      <c r="I2" s="77"/>
      <c r="J2" s="77"/>
      <c r="K2" s="77"/>
      <c r="L2" s="77"/>
      <c r="M2" s="77"/>
      <c r="N2" s="77"/>
      <c r="O2" s="77"/>
      <c r="P2" s="77"/>
      <c r="Q2" s="77"/>
      <c r="R2" s="77"/>
      <c r="S2" s="77"/>
      <c r="T2" s="77"/>
      <c r="U2" s="77"/>
      <c r="V2" s="77"/>
      <c r="W2" s="77"/>
      <c r="X2" s="77"/>
    </row>
    <row r="3" spans="1:60" s="11" customFormat="1" ht="25.5" x14ac:dyDescent="0.2">
      <c r="A3" s="74" t="s">
        <v>52</v>
      </c>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row>
    <row r="4" spans="1:60" s="11" customFormat="1" ht="18.75" customHeight="1" x14ac:dyDescent="0.2">
      <c r="A4" s="8"/>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row>
    <row r="5" spans="1:60" s="14" customFormat="1" ht="12" customHeight="1" x14ac:dyDescent="0.2">
      <c r="A5" s="33" t="s">
        <v>53</v>
      </c>
    </row>
    <row r="6" spans="1:60"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c r="AJ6" s="33" t="e">
        <f>'BAR BB| Open rates'!#REF!</f>
        <v>#REF!</v>
      </c>
      <c r="AK6" s="33" t="e">
        <f>'BAR BB| Open rates'!#REF!</f>
        <v>#REF!</v>
      </c>
      <c r="AL6" s="33" t="e">
        <f>'BAR BB| Open rates'!#REF!</f>
        <v>#REF!</v>
      </c>
      <c r="AM6" s="33" t="e">
        <f>'BAR BB| Open rates'!#REF!</f>
        <v>#REF!</v>
      </c>
      <c r="AN6" s="33" t="e">
        <f>'BAR BB| Open rates'!#REF!</f>
        <v>#REF!</v>
      </c>
      <c r="AO6" s="33" t="e">
        <f>'BAR BB| Open rates'!#REF!</f>
        <v>#REF!</v>
      </c>
      <c r="AP6" s="33" t="e">
        <f>'BAR BB| Open rates'!#REF!</f>
        <v>#REF!</v>
      </c>
      <c r="AQ6" s="33" t="e">
        <f>'BAR BB| Open rates'!#REF!</f>
        <v>#REF!</v>
      </c>
      <c r="AR6" s="33" t="e">
        <f>'BAR BB| Open rates'!#REF!</f>
        <v>#REF!</v>
      </c>
      <c r="AS6" s="33" t="e">
        <f>'BAR BB| Open rates'!#REF!</f>
        <v>#REF!</v>
      </c>
      <c r="AT6" s="33" t="e">
        <f>'BAR BB| Open rates'!#REF!</f>
        <v>#REF!</v>
      </c>
      <c r="AU6" s="33" t="e">
        <f>'BAR BB| Open rates'!#REF!</f>
        <v>#REF!</v>
      </c>
      <c r="AV6" s="33" t="e">
        <f>'BAR BB| Open rates'!#REF!</f>
        <v>#REF!</v>
      </c>
      <c r="AW6" s="33" t="e">
        <f>'BAR BB| Open rates'!#REF!</f>
        <v>#REF!</v>
      </c>
      <c r="AX6" s="33" t="e">
        <f>'BAR BB| Open rates'!#REF!</f>
        <v>#REF!</v>
      </c>
      <c r="AY6" s="33" t="e">
        <f>'BAR BB| Open rates'!#REF!</f>
        <v>#REF!</v>
      </c>
      <c r="AZ6" s="33" t="e">
        <f>'BAR BB| Open rates'!#REF!</f>
        <v>#REF!</v>
      </c>
      <c r="BA6" s="33" t="e">
        <f>'BAR BB| Open rates'!#REF!</f>
        <v>#REF!</v>
      </c>
      <c r="BB6" s="33" t="e">
        <f>'BAR BB| Open rates'!#REF!</f>
        <v>#REF!</v>
      </c>
      <c r="BC6" s="33" t="e">
        <f>'BAR BB| Open rates'!#REF!</f>
        <v>#REF!</v>
      </c>
      <c r="BD6" s="33" t="e">
        <f>'BAR BB| Open rates'!#REF!</f>
        <v>#REF!</v>
      </c>
      <c r="BE6" s="33" t="e">
        <f>'BAR BB| Open rates'!#REF!</f>
        <v>#REF!</v>
      </c>
      <c r="BF6" s="33" t="e">
        <f>'BAR BB| Open rates'!#REF!</f>
        <v>#REF!</v>
      </c>
      <c r="BG6" s="33" t="e">
        <f>'BAR BB| Open rates'!#REF!</f>
        <v>#REF!</v>
      </c>
      <c r="BH6" s="33" t="e">
        <f>'BAR BB| Open rates'!#REF!</f>
        <v>#REF!</v>
      </c>
    </row>
    <row r="7" spans="1:60" s="14" customFormat="1" ht="12" customHeight="1" x14ac:dyDescent="0.2">
      <c r="A7" s="42">
        <v>2</v>
      </c>
      <c r="B7" s="33" t="e">
        <f>'BAR BB| Open rates'!#REF!</f>
        <v>#REF!</v>
      </c>
      <c r="C7" s="33" t="e">
        <f>'BAR BB| Open rates'!#REF!</f>
        <v>#REF!</v>
      </c>
      <c r="D7" s="33" t="e">
        <f>'BAR BB| Open rates'!#REF!</f>
        <v>#REF!</v>
      </c>
      <c r="E7" s="33" t="e">
        <f>'BAR BB| Open rates'!#REF!</f>
        <v>#REF!</v>
      </c>
      <c r="F7" s="33" t="e">
        <f>'BAR BB| Open rates'!#REF!</f>
        <v>#REF!</v>
      </c>
      <c r="G7" s="33" t="e">
        <f>'BAR BB| Open rates'!#REF!</f>
        <v>#REF!</v>
      </c>
      <c r="H7" s="33" t="e">
        <f>'BAR BB| Open rates'!#REF!</f>
        <v>#REF!</v>
      </c>
      <c r="I7" s="33" t="e">
        <f>'BAR BB| Open rates'!#REF!</f>
        <v>#REF!</v>
      </c>
      <c r="J7" s="33" t="e">
        <f>'BAR BB| Open rates'!#REF!</f>
        <v>#REF!</v>
      </c>
      <c r="K7" s="33" t="e">
        <f>'BAR BB| Open rates'!#REF!</f>
        <v>#REF!</v>
      </c>
      <c r="L7" s="33" t="e">
        <f>'BAR BB| Open rates'!#REF!</f>
        <v>#REF!</v>
      </c>
      <c r="M7" s="33" t="e">
        <f>'BAR BB| Open rates'!#REF!</f>
        <v>#REF!</v>
      </c>
      <c r="N7" s="33" t="e">
        <f>'BAR BB| Open rates'!#REF!</f>
        <v>#REF!</v>
      </c>
      <c r="O7" s="33" t="e">
        <f>'BAR BB| Open rates'!#REF!</f>
        <v>#REF!</v>
      </c>
      <c r="P7" s="33" t="e">
        <f>'BAR BB| Open rates'!#REF!</f>
        <v>#REF!</v>
      </c>
      <c r="Q7" s="33" t="e">
        <f>'BAR BB| Open rates'!#REF!</f>
        <v>#REF!</v>
      </c>
      <c r="R7" s="33" t="e">
        <f>'BAR BB| Open rates'!#REF!</f>
        <v>#REF!</v>
      </c>
      <c r="S7" s="33" t="e">
        <f>'BAR BB| Open rates'!#REF!</f>
        <v>#REF!</v>
      </c>
      <c r="T7" s="33" t="e">
        <f>'BAR BB| Open rates'!#REF!</f>
        <v>#REF!</v>
      </c>
      <c r="U7" s="33" t="e">
        <f>'BAR BB| Open rates'!#REF!</f>
        <v>#REF!</v>
      </c>
      <c r="V7" s="33" t="e">
        <f>'BAR BB| Open rates'!#REF!</f>
        <v>#REF!</v>
      </c>
      <c r="W7" s="33" t="e">
        <f>'BAR BB| Open rates'!#REF!</f>
        <v>#REF!</v>
      </c>
      <c r="X7" s="33" t="e">
        <f>'BAR BB| Open rates'!#REF!</f>
        <v>#REF!</v>
      </c>
      <c r="Y7" s="33" t="e">
        <f>'BAR BB| Open rates'!#REF!</f>
        <v>#REF!</v>
      </c>
      <c r="Z7" s="33" t="e">
        <f>'BAR BB| Open rates'!#REF!</f>
        <v>#REF!</v>
      </c>
      <c r="AA7" s="33" t="e">
        <f>'BAR BB| Open rates'!#REF!</f>
        <v>#REF!</v>
      </c>
      <c r="AB7" s="33" t="e">
        <f>'BAR BB| Open rates'!#REF!</f>
        <v>#REF!</v>
      </c>
      <c r="AC7" s="33" t="e">
        <f>'BAR BB| Open rates'!#REF!</f>
        <v>#REF!</v>
      </c>
      <c r="AD7" s="33" t="e">
        <f>'BAR BB| Open rates'!#REF!</f>
        <v>#REF!</v>
      </c>
      <c r="AE7" s="33" t="e">
        <f>'BAR BB| Open rates'!#REF!</f>
        <v>#REF!</v>
      </c>
      <c r="AF7" s="33" t="e">
        <f>'BAR BB| Open rates'!#REF!</f>
        <v>#REF!</v>
      </c>
      <c r="AG7" s="33" t="e">
        <f>'BAR BB| Open rates'!#REF!</f>
        <v>#REF!</v>
      </c>
      <c r="AH7" s="33" t="e">
        <f>'BAR BB| Open rates'!#REF!</f>
        <v>#REF!</v>
      </c>
      <c r="AI7" s="33" t="e">
        <f>'BAR BB| Open rates'!#REF!</f>
        <v>#REF!</v>
      </c>
      <c r="AJ7" s="33" t="e">
        <f>'BAR BB| Open rates'!#REF!</f>
        <v>#REF!</v>
      </c>
      <c r="AK7" s="33" t="e">
        <f>'BAR BB| Open rates'!#REF!</f>
        <v>#REF!</v>
      </c>
      <c r="AL7" s="33" t="e">
        <f>'BAR BB| Open rates'!#REF!</f>
        <v>#REF!</v>
      </c>
      <c r="AM7" s="33" t="e">
        <f>'BAR BB| Open rates'!#REF!</f>
        <v>#REF!</v>
      </c>
      <c r="AN7" s="33" t="e">
        <f>'BAR BB| Open rates'!#REF!</f>
        <v>#REF!</v>
      </c>
      <c r="AO7" s="33" t="e">
        <f>'BAR BB| Open rates'!#REF!</f>
        <v>#REF!</v>
      </c>
      <c r="AP7" s="33" t="e">
        <f>'BAR BB| Open rates'!#REF!</f>
        <v>#REF!</v>
      </c>
      <c r="AQ7" s="33" t="e">
        <f>'BAR BB| Open rates'!#REF!</f>
        <v>#REF!</v>
      </c>
      <c r="AR7" s="33" t="e">
        <f>'BAR BB| Open rates'!#REF!</f>
        <v>#REF!</v>
      </c>
      <c r="AS7" s="33" t="e">
        <f>'BAR BB| Open rates'!#REF!</f>
        <v>#REF!</v>
      </c>
      <c r="AT7" s="33" t="e">
        <f>'BAR BB| Open rates'!#REF!</f>
        <v>#REF!</v>
      </c>
      <c r="AU7" s="33" t="e">
        <f>'BAR BB| Open rates'!#REF!</f>
        <v>#REF!</v>
      </c>
      <c r="AV7" s="33" t="e">
        <f>'BAR BB| Open rates'!#REF!</f>
        <v>#REF!</v>
      </c>
      <c r="AW7" s="33" t="e">
        <f>'BAR BB| Open rates'!#REF!</f>
        <v>#REF!</v>
      </c>
      <c r="AX7" s="33" t="e">
        <f>'BAR BB| Open rates'!#REF!</f>
        <v>#REF!</v>
      </c>
      <c r="AY7" s="33" t="e">
        <f>'BAR BB| Open rates'!#REF!</f>
        <v>#REF!</v>
      </c>
      <c r="AZ7" s="33" t="e">
        <f>'BAR BB| Open rates'!#REF!</f>
        <v>#REF!</v>
      </c>
      <c r="BA7" s="33" t="e">
        <f>'BAR BB| Open rates'!#REF!</f>
        <v>#REF!</v>
      </c>
      <c r="BB7" s="33" t="e">
        <f>'BAR BB| Open rates'!#REF!</f>
        <v>#REF!</v>
      </c>
      <c r="BC7" s="33" t="e">
        <f>'BAR BB| Open rates'!#REF!</f>
        <v>#REF!</v>
      </c>
      <c r="BD7" s="33" t="e">
        <f>'BAR BB| Open rates'!#REF!</f>
        <v>#REF!</v>
      </c>
      <c r="BE7" s="33" t="e">
        <f>'BAR BB| Open rates'!#REF!</f>
        <v>#REF!</v>
      </c>
      <c r="BF7" s="33" t="e">
        <f>'BAR BB| Open rates'!#REF!</f>
        <v>#REF!</v>
      </c>
      <c r="BG7" s="33" t="e">
        <f>'BAR BB| Open rates'!#REF!</f>
        <v>#REF!</v>
      </c>
      <c r="BH7" s="33" t="e">
        <f>'BAR BB| Open rates'!#REF!</f>
        <v>#REF!</v>
      </c>
    </row>
    <row r="8" spans="1:60" s="14" customFormat="1" ht="12" customHeight="1" x14ac:dyDescent="0.2">
      <c r="A8" s="33" t="s">
        <v>54</v>
      </c>
    </row>
    <row r="9" spans="1:60" s="14" customFormat="1" ht="12" customHeight="1" x14ac:dyDescent="0.2">
      <c r="A9" s="42">
        <v>1</v>
      </c>
      <c r="B9" s="33" t="e">
        <f>'BAR BB| Open rates'!#REF!</f>
        <v>#REF!</v>
      </c>
      <c r="C9" s="33" t="e">
        <f>'BAR BB| Open rates'!#REF!</f>
        <v>#REF!</v>
      </c>
      <c r="D9" s="33" t="e">
        <f>'BAR BB| Open rates'!#REF!</f>
        <v>#REF!</v>
      </c>
      <c r="E9" s="33" t="e">
        <f>'BAR BB| Open rates'!#REF!</f>
        <v>#REF!</v>
      </c>
      <c r="F9" s="33" t="e">
        <f>'BAR BB| Open rates'!#REF!</f>
        <v>#REF!</v>
      </c>
      <c r="G9" s="33" t="e">
        <f>'BAR BB| Open rates'!#REF!</f>
        <v>#REF!</v>
      </c>
      <c r="H9" s="33" t="e">
        <f>'BAR BB| Open rates'!#REF!</f>
        <v>#REF!</v>
      </c>
      <c r="I9" s="33" t="e">
        <f>'BAR BB| Open rates'!#REF!</f>
        <v>#REF!</v>
      </c>
      <c r="J9" s="33" t="e">
        <f>'BAR BB| Open rates'!#REF!</f>
        <v>#REF!</v>
      </c>
      <c r="K9" s="33" t="e">
        <f>'BAR BB| Open rates'!#REF!</f>
        <v>#REF!</v>
      </c>
      <c r="L9" s="33" t="e">
        <f>'BAR BB| Open rates'!#REF!</f>
        <v>#REF!</v>
      </c>
      <c r="M9" s="33" t="e">
        <f>'BAR BB| Open rates'!#REF!</f>
        <v>#REF!</v>
      </c>
      <c r="N9" s="33" t="e">
        <f>'BAR BB| Open rates'!#REF!</f>
        <v>#REF!</v>
      </c>
      <c r="O9" s="33" t="e">
        <f>'BAR BB| Open rates'!#REF!</f>
        <v>#REF!</v>
      </c>
      <c r="P9" s="33" t="e">
        <f>'BAR BB| Open rates'!#REF!</f>
        <v>#REF!</v>
      </c>
      <c r="Q9" s="33" t="e">
        <f>'BAR BB| Open rates'!#REF!</f>
        <v>#REF!</v>
      </c>
      <c r="R9" s="33" t="e">
        <f>'BAR BB| Open rates'!#REF!</f>
        <v>#REF!</v>
      </c>
      <c r="S9" s="33" t="e">
        <f>'BAR BB| Open rates'!#REF!</f>
        <v>#REF!</v>
      </c>
      <c r="T9" s="33" t="e">
        <f>'BAR BB| Open rates'!#REF!</f>
        <v>#REF!</v>
      </c>
      <c r="U9" s="33" t="e">
        <f>'BAR BB| Open rates'!#REF!</f>
        <v>#REF!</v>
      </c>
      <c r="V9" s="33" t="e">
        <f>'BAR BB| Open rates'!#REF!</f>
        <v>#REF!</v>
      </c>
      <c r="W9" s="33" t="e">
        <f>'BAR BB| Open rates'!#REF!</f>
        <v>#REF!</v>
      </c>
      <c r="X9" s="33" t="e">
        <f>'BAR BB| Open rates'!#REF!</f>
        <v>#REF!</v>
      </c>
      <c r="Y9" s="33" t="e">
        <f>'BAR BB| Open rates'!#REF!</f>
        <v>#REF!</v>
      </c>
      <c r="Z9" s="33" t="e">
        <f>'BAR BB| Open rates'!#REF!</f>
        <v>#REF!</v>
      </c>
      <c r="AA9" s="33" t="e">
        <f>'BAR BB| Open rates'!#REF!</f>
        <v>#REF!</v>
      </c>
      <c r="AB9" s="33" t="e">
        <f>'BAR BB| Open rates'!#REF!</f>
        <v>#REF!</v>
      </c>
      <c r="AC9" s="33" t="e">
        <f>'BAR BB| Open rates'!#REF!</f>
        <v>#REF!</v>
      </c>
      <c r="AD9" s="33" t="e">
        <f>'BAR BB| Open rates'!#REF!</f>
        <v>#REF!</v>
      </c>
      <c r="AE9" s="33" t="e">
        <f>'BAR BB| Open rates'!#REF!</f>
        <v>#REF!</v>
      </c>
      <c r="AF9" s="33" t="e">
        <f>'BAR BB| Open rates'!#REF!</f>
        <v>#REF!</v>
      </c>
      <c r="AG9" s="33" t="e">
        <f>'BAR BB| Open rates'!#REF!</f>
        <v>#REF!</v>
      </c>
      <c r="AH9" s="33" t="e">
        <f>'BAR BB| Open rates'!#REF!</f>
        <v>#REF!</v>
      </c>
      <c r="AI9" s="33" t="e">
        <f>'BAR BB| Open rates'!#REF!</f>
        <v>#REF!</v>
      </c>
      <c r="AJ9" s="33" t="e">
        <f>'BAR BB| Open rates'!#REF!</f>
        <v>#REF!</v>
      </c>
      <c r="AK9" s="33" t="e">
        <f>'BAR BB| Open rates'!#REF!</f>
        <v>#REF!</v>
      </c>
      <c r="AL9" s="33" t="e">
        <f>'BAR BB| Open rates'!#REF!</f>
        <v>#REF!</v>
      </c>
      <c r="AM9" s="33" t="e">
        <f>'BAR BB| Open rates'!#REF!</f>
        <v>#REF!</v>
      </c>
      <c r="AN9" s="33" t="e">
        <f>'BAR BB| Open rates'!#REF!</f>
        <v>#REF!</v>
      </c>
      <c r="AO9" s="33" t="e">
        <f>'BAR BB| Open rates'!#REF!</f>
        <v>#REF!</v>
      </c>
      <c r="AP9" s="33" t="e">
        <f>'BAR BB| Open rates'!#REF!</f>
        <v>#REF!</v>
      </c>
      <c r="AQ9" s="33" t="e">
        <f>'BAR BB| Open rates'!#REF!</f>
        <v>#REF!</v>
      </c>
      <c r="AR9" s="33" t="e">
        <f>'BAR BB| Open rates'!#REF!</f>
        <v>#REF!</v>
      </c>
      <c r="AS9" s="33" t="e">
        <f>'BAR BB| Open rates'!#REF!</f>
        <v>#REF!</v>
      </c>
      <c r="AT9" s="33" t="e">
        <f>'BAR BB| Open rates'!#REF!</f>
        <v>#REF!</v>
      </c>
      <c r="AU9" s="33" t="e">
        <f>'BAR BB| Open rates'!#REF!</f>
        <v>#REF!</v>
      </c>
      <c r="AV9" s="33" t="e">
        <f>'BAR BB| Open rates'!#REF!</f>
        <v>#REF!</v>
      </c>
      <c r="AW9" s="33" t="e">
        <f>'BAR BB| Open rates'!#REF!</f>
        <v>#REF!</v>
      </c>
      <c r="AX9" s="33" t="e">
        <f>'BAR BB| Open rates'!#REF!</f>
        <v>#REF!</v>
      </c>
      <c r="AY9" s="33" t="e">
        <f>'BAR BB| Open rates'!#REF!</f>
        <v>#REF!</v>
      </c>
      <c r="AZ9" s="33" t="e">
        <f>'BAR BB| Open rates'!#REF!</f>
        <v>#REF!</v>
      </c>
      <c r="BA9" s="33" t="e">
        <f>'BAR BB| Open rates'!#REF!</f>
        <v>#REF!</v>
      </c>
      <c r="BB9" s="33" t="e">
        <f>'BAR BB| Open rates'!#REF!</f>
        <v>#REF!</v>
      </c>
      <c r="BC9" s="33" t="e">
        <f>'BAR BB| Open rates'!#REF!</f>
        <v>#REF!</v>
      </c>
      <c r="BD9" s="33" t="e">
        <f>'BAR BB| Open rates'!#REF!</f>
        <v>#REF!</v>
      </c>
      <c r="BE9" s="33" t="e">
        <f>'BAR BB| Open rates'!#REF!</f>
        <v>#REF!</v>
      </c>
      <c r="BF9" s="33" t="e">
        <f>'BAR BB| Open rates'!#REF!</f>
        <v>#REF!</v>
      </c>
      <c r="BG9" s="33" t="e">
        <f>'BAR BB| Open rates'!#REF!</f>
        <v>#REF!</v>
      </c>
      <c r="BH9" s="33" t="e">
        <f>'BAR BB| Open rates'!#REF!</f>
        <v>#REF!</v>
      </c>
    </row>
    <row r="10" spans="1:60" s="14" customFormat="1" ht="12" customHeight="1" x14ac:dyDescent="0.2">
      <c r="A10" s="42">
        <v>2</v>
      </c>
      <c r="B10" s="33" t="e">
        <f>'BAR BB| Open rates'!#REF!</f>
        <v>#REF!</v>
      </c>
      <c r="C10" s="33" t="e">
        <f>'BAR BB| Open rates'!#REF!</f>
        <v>#REF!</v>
      </c>
      <c r="D10" s="33" t="e">
        <f>'BAR BB| Open rates'!#REF!</f>
        <v>#REF!</v>
      </c>
      <c r="E10" s="33" t="e">
        <f>'BAR BB| Open rates'!#REF!</f>
        <v>#REF!</v>
      </c>
      <c r="F10" s="33" t="e">
        <f>'BAR BB| Open rates'!#REF!</f>
        <v>#REF!</v>
      </c>
      <c r="G10" s="33" t="e">
        <f>'BAR BB| Open rates'!#REF!</f>
        <v>#REF!</v>
      </c>
      <c r="H10" s="33" t="e">
        <f>'BAR BB| Open rates'!#REF!</f>
        <v>#REF!</v>
      </c>
      <c r="I10" s="33" t="e">
        <f>'BAR BB| Open rates'!#REF!</f>
        <v>#REF!</v>
      </c>
      <c r="J10" s="33" t="e">
        <f>'BAR BB| Open rates'!#REF!</f>
        <v>#REF!</v>
      </c>
      <c r="K10" s="33" t="e">
        <f>'BAR BB| Open rates'!#REF!</f>
        <v>#REF!</v>
      </c>
      <c r="L10" s="33" t="e">
        <f>'BAR BB| Open rates'!#REF!</f>
        <v>#REF!</v>
      </c>
      <c r="M10" s="33" t="e">
        <f>'BAR BB| Open rates'!#REF!</f>
        <v>#REF!</v>
      </c>
      <c r="N10" s="33" t="e">
        <f>'BAR BB| Open rates'!#REF!</f>
        <v>#REF!</v>
      </c>
      <c r="O10" s="33" t="e">
        <f>'BAR BB| Open rates'!#REF!</f>
        <v>#REF!</v>
      </c>
      <c r="P10" s="33" t="e">
        <f>'BAR BB| Open rates'!#REF!</f>
        <v>#REF!</v>
      </c>
      <c r="Q10" s="33" t="e">
        <f>'BAR BB| Open rates'!#REF!</f>
        <v>#REF!</v>
      </c>
      <c r="R10" s="33" t="e">
        <f>'BAR BB| Open rates'!#REF!</f>
        <v>#REF!</v>
      </c>
      <c r="S10" s="33" t="e">
        <f>'BAR BB| Open rates'!#REF!</f>
        <v>#REF!</v>
      </c>
      <c r="T10" s="33" t="e">
        <f>'BAR BB| Open rates'!#REF!</f>
        <v>#REF!</v>
      </c>
      <c r="U10" s="33" t="e">
        <f>'BAR BB| Open rates'!#REF!</f>
        <v>#REF!</v>
      </c>
      <c r="V10" s="33" t="e">
        <f>'BAR BB| Open rates'!#REF!</f>
        <v>#REF!</v>
      </c>
      <c r="W10" s="33" t="e">
        <f>'BAR BB| Open rates'!#REF!</f>
        <v>#REF!</v>
      </c>
      <c r="X10" s="33" t="e">
        <f>'BAR BB| Open rates'!#REF!</f>
        <v>#REF!</v>
      </c>
      <c r="Y10" s="33" t="e">
        <f>'BAR BB| Open rates'!#REF!</f>
        <v>#REF!</v>
      </c>
      <c r="Z10" s="33" t="e">
        <f>'BAR BB| Open rates'!#REF!</f>
        <v>#REF!</v>
      </c>
      <c r="AA10" s="33" t="e">
        <f>'BAR BB| Open rates'!#REF!</f>
        <v>#REF!</v>
      </c>
      <c r="AB10" s="33" t="e">
        <f>'BAR BB| Open rates'!#REF!</f>
        <v>#REF!</v>
      </c>
      <c r="AC10" s="33" t="e">
        <f>'BAR BB| Open rates'!#REF!</f>
        <v>#REF!</v>
      </c>
      <c r="AD10" s="33" t="e">
        <f>'BAR BB| Open rates'!#REF!</f>
        <v>#REF!</v>
      </c>
      <c r="AE10" s="33" t="e">
        <f>'BAR BB| Open rates'!#REF!</f>
        <v>#REF!</v>
      </c>
      <c r="AF10" s="33" t="e">
        <f>'BAR BB| Open rates'!#REF!</f>
        <v>#REF!</v>
      </c>
      <c r="AG10" s="33" t="e">
        <f>'BAR BB| Open rates'!#REF!</f>
        <v>#REF!</v>
      </c>
      <c r="AH10" s="33" t="e">
        <f>'BAR BB| Open rates'!#REF!</f>
        <v>#REF!</v>
      </c>
      <c r="AI10" s="33" t="e">
        <f>'BAR BB| Open rates'!#REF!</f>
        <v>#REF!</v>
      </c>
      <c r="AJ10" s="33" t="e">
        <f>'BAR BB| Open rates'!#REF!</f>
        <v>#REF!</v>
      </c>
      <c r="AK10" s="33" t="e">
        <f>'BAR BB| Open rates'!#REF!</f>
        <v>#REF!</v>
      </c>
      <c r="AL10" s="33" t="e">
        <f>'BAR BB| Open rates'!#REF!</f>
        <v>#REF!</v>
      </c>
      <c r="AM10" s="33" t="e">
        <f>'BAR BB| Open rates'!#REF!</f>
        <v>#REF!</v>
      </c>
      <c r="AN10" s="33" t="e">
        <f>'BAR BB| Open rates'!#REF!</f>
        <v>#REF!</v>
      </c>
      <c r="AO10" s="33" t="e">
        <f>'BAR BB| Open rates'!#REF!</f>
        <v>#REF!</v>
      </c>
      <c r="AP10" s="33" t="e">
        <f>'BAR BB| Open rates'!#REF!</f>
        <v>#REF!</v>
      </c>
      <c r="AQ10" s="33" t="e">
        <f>'BAR BB| Open rates'!#REF!</f>
        <v>#REF!</v>
      </c>
      <c r="AR10" s="33" t="e">
        <f>'BAR BB| Open rates'!#REF!</f>
        <v>#REF!</v>
      </c>
      <c r="AS10" s="33" t="e">
        <f>'BAR BB| Open rates'!#REF!</f>
        <v>#REF!</v>
      </c>
      <c r="AT10" s="33" t="e">
        <f>'BAR BB| Open rates'!#REF!</f>
        <v>#REF!</v>
      </c>
      <c r="AU10" s="33" t="e">
        <f>'BAR BB| Open rates'!#REF!</f>
        <v>#REF!</v>
      </c>
      <c r="AV10" s="33" t="e">
        <f>'BAR BB| Open rates'!#REF!</f>
        <v>#REF!</v>
      </c>
      <c r="AW10" s="33" t="e">
        <f>'BAR BB| Open rates'!#REF!</f>
        <v>#REF!</v>
      </c>
      <c r="AX10" s="33" t="e">
        <f>'BAR BB| Open rates'!#REF!</f>
        <v>#REF!</v>
      </c>
      <c r="AY10" s="33" t="e">
        <f>'BAR BB| Open rates'!#REF!</f>
        <v>#REF!</v>
      </c>
      <c r="AZ10" s="33" t="e">
        <f>'BAR BB| Open rates'!#REF!</f>
        <v>#REF!</v>
      </c>
      <c r="BA10" s="33" t="e">
        <f>'BAR BB| Open rates'!#REF!</f>
        <v>#REF!</v>
      </c>
      <c r="BB10" s="33" t="e">
        <f>'BAR BB| Open rates'!#REF!</f>
        <v>#REF!</v>
      </c>
      <c r="BC10" s="33" t="e">
        <f>'BAR BB| Open rates'!#REF!</f>
        <v>#REF!</v>
      </c>
      <c r="BD10" s="33" t="e">
        <f>'BAR BB| Open rates'!#REF!</f>
        <v>#REF!</v>
      </c>
      <c r="BE10" s="33" t="e">
        <f>'BAR BB| Open rates'!#REF!</f>
        <v>#REF!</v>
      </c>
      <c r="BF10" s="33" t="e">
        <f>'BAR BB| Open rates'!#REF!</f>
        <v>#REF!</v>
      </c>
      <c r="BG10" s="33" t="e">
        <f>'BAR BB| Open rates'!#REF!</f>
        <v>#REF!</v>
      </c>
      <c r="BH10" s="33" t="e">
        <f>'BAR BB| Open rates'!#REF!</f>
        <v>#REF!</v>
      </c>
    </row>
    <row r="11" spans="1:60" s="1" customFormat="1" x14ac:dyDescent="0.2"/>
    <row r="12" spans="1:60" s="22" customFormat="1" ht="12.75" x14ac:dyDescent="0.2">
      <c r="A12" s="6" t="s">
        <v>134</v>
      </c>
      <c r="B12" s="6" t="s">
        <v>134</v>
      </c>
      <c r="C12" s="6" t="s">
        <v>134</v>
      </c>
      <c r="D12" s="6" t="s">
        <v>134</v>
      </c>
      <c r="E12" s="6" t="s">
        <v>134</v>
      </c>
      <c r="F12" s="6" t="s">
        <v>134</v>
      </c>
      <c r="G12" s="6" t="s">
        <v>134</v>
      </c>
      <c r="H12" s="6" t="s">
        <v>134</v>
      </c>
      <c r="I12" s="6" t="s">
        <v>134</v>
      </c>
      <c r="J12" s="6" t="s">
        <v>134</v>
      </c>
      <c r="K12" s="6" t="s">
        <v>134</v>
      </c>
      <c r="L12" s="6" t="s">
        <v>134</v>
      </c>
      <c r="M12" s="6" t="s">
        <v>134</v>
      </c>
      <c r="N12" s="6" t="s">
        <v>134</v>
      </c>
      <c r="O12" s="6" t="s">
        <v>134</v>
      </c>
      <c r="P12" s="6" t="s">
        <v>134</v>
      </c>
      <c r="Q12" s="6" t="s">
        <v>134</v>
      </c>
      <c r="R12" s="6" t="s">
        <v>134</v>
      </c>
      <c r="S12" s="6" t="s">
        <v>134</v>
      </c>
      <c r="T12" s="6" t="s">
        <v>134</v>
      </c>
      <c r="U12" s="6" t="s">
        <v>134</v>
      </c>
      <c r="V12" s="6" t="s">
        <v>134</v>
      </c>
      <c r="W12" s="6" t="s">
        <v>134</v>
      </c>
      <c r="X12" s="6" t="s">
        <v>134</v>
      </c>
      <c r="Y12" s="6" t="s">
        <v>134</v>
      </c>
      <c r="Z12" s="6" t="s">
        <v>134</v>
      </c>
      <c r="AA12" s="6" t="s">
        <v>134</v>
      </c>
      <c r="AB12" s="6" t="s">
        <v>134</v>
      </c>
      <c r="AC12" s="6" t="s">
        <v>134</v>
      </c>
      <c r="AD12" s="6" t="s">
        <v>134</v>
      </c>
      <c r="AE12" s="6" t="s">
        <v>134</v>
      </c>
      <c r="AF12" s="6" t="s">
        <v>134</v>
      </c>
      <c r="AG12" s="6" t="s">
        <v>134</v>
      </c>
      <c r="AH12" s="6" t="s">
        <v>134</v>
      </c>
      <c r="AI12" s="6" t="s">
        <v>134</v>
      </c>
      <c r="AJ12" s="6" t="s">
        <v>134</v>
      </c>
      <c r="AK12" s="6" t="s">
        <v>134</v>
      </c>
      <c r="AL12" s="6" t="s">
        <v>134</v>
      </c>
      <c r="AM12" s="6" t="s">
        <v>134</v>
      </c>
      <c r="AN12" s="6" t="s">
        <v>134</v>
      </c>
      <c r="AO12" s="6" t="s">
        <v>134</v>
      </c>
      <c r="AP12" s="6" t="s">
        <v>134</v>
      </c>
      <c r="AQ12" s="6" t="s">
        <v>134</v>
      </c>
      <c r="AR12" s="6" t="s">
        <v>134</v>
      </c>
      <c r="AS12" s="6" t="s">
        <v>134</v>
      </c>
      <c r="AT12" s="6" t="s">
        <v>134</v>
      </c>
      <c r="AU12" s="6" t="s">
        <v>134</v>
      </c>
      <c r="AV12" s="6" t="s">
        <v>134</v>
      </c>
      <c r="AW12" s="6" t="s">
        <v>134</v>
      </c>
      <c r="AX12" s="6"/>
      <c r="AY12" s="6"/>
      <c r="AZ12" s="6"/>
      <c r="BA12" s="6"/>
      <c r="BB12" s="6"/>
      <c r="BC12" s="6"/>
      <c r="BD12" s="6"/>
      <c r="BE12" s="6"/>
      <c r="BF12" s="6"/>
      <c r="BG12" s="6"/>
      <c r="BH12" s="6"/>
    </row>
    <row r="13" spans="1:60" s="11" customFormat="1" ht="25.5" x14ac:dyDescent="0.2">
      <c r="A13" s="74" t="s">
        <v>52</v>
      </c>
      <c r="B13" s="10" t="str">
        <f t="shared" ref="B13:AG13" si="0">B3</f>
        <v>20.12.2020-24.12.2020</v>
      </c>
      <c r="C13" s="10" t="e">
        <f t="shared" si="0"/>
        <v>#REF!</v>
      </c>
      <c r="D13" s="10" t="e">
        <f t="shared" si="0"/>
        <v>#REF!</v>
      </c>
      <c r="E13" s="10" t="e">
        <f t="shared" si="0"/>
        <v>#REF!</v>
      </c>
      <c r="F13" s="10" t="e">
        <f t="shared" si="0"/>
        <v>#REF!</v>
      </c>
      <c r="G13" s="10" t="e">
        <f t="shared" si="0"/>
        <v>#REF!</v>
      </c>
      <c r="H13" s="10" t="e">
        <f t="shared" si="0"/>
        <v>#REF!</v>
      </c>
      <c r="I13" s="10" t="e">
        <f t="shared" si="0"/>
        <v>#REF!</v>
      </c>
      <c r="J13" s="10" t="e">
        <f t="shared" si="0"/>
        <v>#REF!</v>
      </c>
      <c r="K13" s="10" t="e">
        <f t="shared" si="0"/>
        <v>#REF!</v>
      </c>
      <c r="L13" s="10" t="e">
        <f t="shared" si="0"/>
        <v>#REF!</v>
      </c>
      <c r="M13" s="10" t="e">
        <f t="shared" si="0"/>
        <v>#REF!</v>
      </c>
      <c r="N13" s="10" t="e">
        <f t="shared" si="0"/>
        <v>#REF!</v>
      </c>
      <c r="O13" s="10" t="e">
        <f t="shared" si="0"/>
        <v>#REF!</v>
      </c>
      <c r="P13" s="10" t="e">
        <f t="shared" si="0"/>
        <v>#REF!</v>
      </c>
      <c r="Q13" s="10" t="e">
        <f t="shared" si="0"/>
        <v>#REF!</v>
      </c>
      <c r="R13" s="10" t="e">
        <f t="shared" si="0"/>
        <v>#REF!</v>
      </c>
      <c r="S13" s="10" t="e">
        <f t="shared" si="0"/>
        <v>#REF!</v>
      </c>
      <c r="T13" s="10" t="e">
        <f t="shared" si="0"/>
        <v>#REF!</v>
      </c>
      <c r="U13" s="10" t="e">
        <f t="shared" si="0"/>
        <v>#REF!</v>
      </c>
      <c r="V13" s="10" t="e">
        <f t="shared" si="0"/>
        <v>#REF!</v>
      </c>
      <c r="W13" s="73" t="e">
        <f t="shared" si="0"/>
        <v>#REF!</v>
      </c>
      <c r="X13" s="73" t="e">
        <f t="shared" si="0"/>
        <v>#REF!</v>
      </c>
      <c r="Y13" s="73" t="e">
        <f t="shared" si="0"/>
        <v>#REF!</v>
      </c>
      <c r="Z13" s="73" t="e">
        <f t="shared" si="0"/>
        <v>#REF!</v>
      </c>
      <c r="AA13" s="73" t="e">
        <f t="shared" si="0"/>
        <v>#REF!</v>
      </c>
      <c r="AB13" s="73" t="e">
        <f t="shared" si="0"/>
        <v>#REF!</v>
      </c>
      <c r="AC13" s="73" t="e">
        <f t="shared" si="0"/>
        <v>#REF!</v>
      </c>
      <c r="AD13" s="73" t="e">
        <f t="shared" si="0"/>
        <v>#REF!</v>
      </c>
      <c r="AE13" s="73" t="e">
        <f t="shared" si="0"/>
        <v>#REF!</v>
      </c>
      <c r="AF13" s="73" t="e">
        <f t="shared" si="0"/>
        <v>#REF!</v>
      </c>
      <c r="AG13" s="73" t="e">
        <f t="shared" si="0"/>
        <v>#REF!</v>
      </c>
      <c r="AH13" s="73" t="e">
        <f t="shared" ref="AH13:AX13" si="1">AH3</f>
        <v>#REF!</v>
      </c>
      <c r="AI13" s="73" t="e">
        <f t="shared" si="1"/>
        <v>#REF!</v>
      </c>
      <c r="AJ13" s="73" t="e">
        <f t="shared" si="1"/>
        <v>#REF!</v>
      </c>
      <c r="AK13" s="73" t="e">
        <f t="shared" si="1"/>
        <v>#REF!</v>
      </c>
      <c r="AL13" s="73" t="e">
        <f t="shared" si="1"/>
        <v>#REF!</v>
      </c>
      <c r="AM13" s="73" t="e">
        <f t="shared" si="1"/>
        <v>#REF!</v>
      </c>
      <c r="AN13" s="73" t="e">
        <f t="shared" si="1"/>
        <v>#REF!</v>
      </c>
      <c r="AO13" s="73" t="e">
        <f t="shared" si="1"/>
        <v>#REF!</v>
      </c>
      <c r="AP13" s="73" t="e">
        <f t="shared" si="1"/>
        <v>#REF!</v>
      </c>
      <c r="AQ13" s="73" t="e">
        <f t="shared" si="1"/>
        <v>#REF!</v>
      </c>
      <c r="AR13" s="73" t="e">
        <f t="shared" si="1"/>
        <v>#REF!</v>
      </c>
      <c r="AS13" s="73" t="e">
        <f t="shared" si="1"/>
        <v>#REF!</v>
      </c>
      <c r="AT13" s="73" t="e">
        <f t="shared" si="1"/>
        <v>#REF!</v>
      </c>
      <c r="AU13" s="73" t="e">
        <f t="shared" si="1"/>
        <v>#REF!</v>
      </c>
      <c r="AV13" s="73" t="e">
        <f t="shared" si="1"/>
        <v>#REF!</v>
      </c>
      <c r="AW13" s="73" t="e">
        <f t="shared" si="1"/>
        <v>#REF!</v>
      </c>
      <c r="AX13" s="73" t="e">
        <f t="shared" si="1"/>
        <v>#REF!</v>
      </c>
      <c r="AY13" s="73" t="e">
        <f t="shared" ref="AY13:BF13" si="2">AY3</f>
        <v>#REF!</v>
      </c>
      <c r="AZ13" s="73" t="e">
        <f t="shared" si="2"/>
        <v>#REF!</v>
      </c>
      <c r="BA13" s="73" t="e">
        <f t="shared" si="2"/>
        <v>#REF!</v>
      </c>
      <c r="BB13" s="73" t="e">
        <f t="shared" si="2"/>
        <v>#REF!</v>
      </c>
      <c r="BC13" s="73" t="e">
        <f t="shared" si="2"/>
        <v>#REF!</v>
      </c>
      <c r="BD13" s="73" t="e">
        <f t="shared" si="2"/>
        <v>#REF!</v>
      </c>
      <c r="BE13" s="73" t="e">
        <f t="shared" si="2"/>
        <v>#REF!</v>
      </c>
      <c r="BF13" s="73" t="e">
        <f t="shared" si="2"/>
        <v>#REF!</v>
      </c>
      <c r="BG13" s="73" t="e">
        <f t="shared" ref="BG13:BH13" si="3">BG3</f>
        <v>#REF!</v>
      </c>
      <c r="BH13" s="73" t="e">
        <f t="shared" si="3"/>
        <v>#REF!</v>
      </c>
    </row>
    <row r="14" spans="1:60" s="11" customFormat="1" ht="20.25" customHeight="1" x14ac:dyDescent="0.2">
      <c r="A14" s="8"/>
      <c r="B14" s="10"/>
      <c r="C14" s="10"/>
      <c r="D14" s="10"/>
      <c r="E14" s="10"/>
      <c r="F14" s="10"/>
      <c r="G14" s="10"/>
      <c r="H14" s="10"/>
      <c r="I14" s="10"/>
      <c r="J14" s="10"/>
      <c r="K14" s="10"/>
      <c r="L14" s="10"/>
      <c r="M14" s="10"/>
      <c r="N14" s="10"/>
      <c r="O14" s="10"/>
      <c r="P14" s="10"/>
      <c r="Q14" s="10"/>
      <c r="R14" s="10"/>
      <c r="S14" s="10"/>
      <c r="T14" s="10"/>
      <c r="U14" s="10"/>
      <c r="V14" s="10"/>
      <c r="W14" s="73" t="e">
        <f t="shared" ref="W14:AX14" si="4">W4</f>
        <v>#REF!</v>
      </c>
      <c r="X14" s="73" t="e">
        <f t="shared" si="4"/>
        <v>#REF!</v>
      </c>
      <c r="Y14" s="73" t="e">
        <f t="shared" si="4"/>
        <v>#REF!</v>
      </c>
      <c r="Z14" s="73" t="e">
        <f t="shared" si="4"/>
        <v>#REF!</v>
      </c>
      <c r="AA14" s="73" t="e">
        <f t="shared" si="4"/>
        <v>#REF!</v>
      </c>
      <c r="AB14" s="73" t="e">
        <f t="shared" si="4"/>
        <v>#REF!</v>
      </c>
      <c r="AC14" s="73" t="e">
        <f t="shared" si="4"/>
        <v>#REF!</v>
      </c>
      <c r="AD14" s="73" t="e">
        <f t="shared" si="4"/>
        <v>#REF!</v>
      </c>
      <c r="AE14" s="73" t="e">
        <f t="shared" si="4"/>
        <v>#REF!</v>
      </c>
      <c r="AF14" s="73" t="e">
        <f t="shared" si="4"/>
        <v>#REF!</v>
      </c>
      <c r="AG14" s="73" t="e">
        <f t="shared" si="4"/>
        <v>#REF!</v>
      </c>
      <c r="AH14" s="73" t="e">
        <f t="shared" si="4"/>
        <v>#REF!</v>
      </c>
      <c r="AI14" s="73" t="e">
        <f t="shared" si="4"/>
        <v>#REF!</v>
      </c>
      <c r="AJ14" s="73" t="e">
        <f t="shared" si="4"/>
        <v>#REF!</v>
      </c>
      <c r="AK14" s="73" t="e">
        <f t="shared" si="4"/>
        <v>#REF!</v>
      </c>
      <c r="AL14" s="73" t="e">
        <f t="shared" si="4"/>
        <v>#REF!</v>
      </c>
      <c r="AM14" s="73" t="e">
        <f t="shared" si="4"/>
        <v>#REF!</v>
      </c>
      <c r="AN14" s="73" t="e">
        <f t="shared" si="4"/>
        <v>#REF!</v>
      </c>
      <c r="AO14" s="73" t="e">
        <f t="shared" si="4"/>
        <v>#REF!</v>
      </c>
      <c r="AP14" s="73" t="e">
        <f t="shared" si="4"/>
        <v>#REF!</v>
      </c>
      <c r="AQ14" s="73" t="e">
        <f t="shared" si="4"/>
        <v>#REF!</v>
      </c>
      <c r="AR14" s="73" t="e">
        <f t="shared" si="4"/>
        <v>#REF!</v>
      </c>
      <c r="AS14" s="73" t="e">
        <f t="shared" si="4"/>
        <v>#REF!</v>
      </c>
      <c r="AT14" s="73" t="e">
        <f t="shared" si="4"/>
        <v>#REF!</v>
      </c>
      <c r="AU14" s="73" t="e">
        <f t="shared" si="4"/>
        <v>#REF!</v>
      </c>
      <c r="AV14" s="73" t="e">
        <f t="shared" si="4"/>
        <v>#REF!</v>
      </c>
      <c r="AW14" s="73" t="e">
        <f t="shared" si="4"/>
        <v>#REF!</v>
      </c>
      <c r="AX14" s="73" t="e">
        <f t="shared" si="4"/>
        <v>#REF!</v>
      </c>
      <c r="AY14" s="73" t="e">
        <f t="shared" ref="AY14:BF14" si="5">AY4</f>
        <v>#REF!</v>
      </c>
      <c r="AZ14" s="73" t="e">
        <f t="shared" si="5"/>
        <v>#REF!</v>
      </c>
      <c r="BA14" s="73" t="e">
        <f t="shared" si="5"/>
        <v>#REF!</v>
      </c>
      <c r="BB14" s="73" t="e">
        <f t="shared" si="5"/>
        <v>#REF!</v>
      </c>
      <c r="BC14" s="73" t="e">
        <f t="shared" si="5"/>
        <v>#REF!</v>
      </c>
      <c r="BD14" s="73" t="e">
        <f t="shared" si="5"/>
        <v>#REF!</v>
      </c>
      <c r="BE14" s="73" t="e">
        <f t="shared" si="5"/>
        <v>#REF!</v>
      </c>
      <c r="BF14" s="73" t="e">
        <f t="shared" si="5"/>
        <v>#REF!</v>
      </c>
      <c r="BG14" s="73" t="e">
        <f t="shared" ref="BG14:BH14" si="6">BG4</f>
        <v>#REF!</v>
      </c>
      <c r="BH14" s="73" t="e">
        <f t="shared" si="6"/>
        <v>#REF!</v>
      </c>
    </row>
    <row r="15" spans="1:60" s="14" customFormat="1" ht="12" customHeight="1" x14ac:dyDescent="0.2">
      <c r="A15" s="33" t="s">
        <v>53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s="14" customFormat="1" ht="12" customHeight="1" x14ac:dyDescent="0.2">
      <c r="A16" s="42">
        <v>1</v>
      </c>
      <c r="B16" s="10" t="e">
        <f>B6*0.9+1100</f>
        <v>#REF!</v>
      </c>
      <c r="C16" s="10" t="e">
        <f>C6*0.9+1100</f>
        <v>#REF!</v>
      </c>
      <c r="D16" s="10" t="e">
        <f>D6*0.9+2100</f>
        <v>#REF!</v>
      </c>
      <c r="E16" s="10" t="e">
        <f>E6*0.9+2100</f>
        <v>#REF!</v>
      </c>
      <c r="F16" s="10" t="e">
        <f>F6*0.9+2100</f>
        <v>#REF!</v>
      </c>
      <c r="G16" s="10" t="e">
        <f>G6*0.9+2100</f>
        <v>#REF!</v>
      </c>
      <c r="H16" s="10" t="e">
        <f>H6*0.9+2100</f>
        <v>#REF!</v>
      </c>
      <c r="I16" s="10" t="e">
        <f t="shared" ref="I16:Z16" si="7">I6*0.9+1700</f>
        <v>#REF!</v>
      </c>
      <c r="J16" s="10" t="e">
        <f t="shared" si="7"/>
        <v>#REF!</v>
      </c>
      <c r="K16" s="10" t="e">
        <f t="shared" si="7"/>
        <v>#REF!</v>
      </c>
      <c r="L16" s="10" t="e">
        <f t="shared" si="7"/>
        <v>#REF!</v>
      </c>
      <c r="M16" s="10" t="e">
        <f t="shared" si="7"/>
        <v>#REF!</v>
      </c>
      <c r="N16" s="10" t="e">
        <f t="shared" si="7"/>
        <v>#REF!</v>
      </c>
      <c r="O16" s="10" t="e">
        <f t="shared" si="7"/>
        <v>#REF!</v>
      </c>
      <c r="P16" s="10" t="e">
        <f t="shared" si="7"/>
        <v>#REF!</v>
      </c>
      <c r="Q16" s="10" t="e">
        <f t="shared" si="7"/>
        <v>#REF!</v>
      </c>
      <c r="R16" s="10" t="e">
        <f t="shared" si="7"/>
        <v>#REF!</v>
      </c>
      <c r="S16" s="10" t="e">
        <f t="shared" si="7"/>
        <v>#REF!</v>
      </c>
      <c r="T16" s="10" t="e">
        <f t="shared" si="7"/>
        <v>#REF!</v>
      </c>
      <c r="U16" s="10" t="e">
        <f t="shared" si="7"/>
        <v>#REF!</v>
      </c>
      <c r="V16" s="10" t="e">
        <f t="shared" si="7"/>
        <v>#REF!</v>
      </c>
      <c r="W16" s="10" t="e">
        <f t="shared" si="7"/>
        <v>#REF!</v>
      </c>
      <c r="X16" s="10" t="e">
        <f t="shared" si="7"/>
        <v>#REF!</v>
      </c>
      <c r="Y16" s="10" t="e">
        <f t="shared" si="7"/>
        <v>#REF!</v>
      </c>
      <c r="Z16" s="10" t="e">
        <f t="shared" si="7"/>
        <v>#REF!</v>
      </c>
      <c r="AA16" s="10" t="e">
        <f t="shared" ref="AA16:AX16" si="8">AA6*0.9</f>
        <v>#REF!</v>
      </c>
      <c r="AB16" s="10" t="e">
        <f t="shared" si="8"/>
        <v>#REF!</v>
      </c>
      <c r="AC16" s="10" t="e">
        <f t="shared" si="8"/>
        <v>#REF!</v>
      </c>
      <c r="AD16" s="10" t="e">
        <f t="shared" si="8"/>
        <v>#REF!</v>
      </c>
      <c r="AE16" s="10" t="e">
        <f t="shared" si="8"/>
        <v>#REF!</v>
      </c>
      <c r="AF16" s="10" t="e">
        <f t="shared" si="8"/>
        <v>#REF!</v>
      </c>
      <c r="AG16" s="10" t="e">
        <f t="shared" si="8"/>
        <v>#REF!</v>
      </c>
      <c r="AH16" s="10" t="e">
        <f t="shared" si="8"/>
        <v>#REF!</v>
      </c>
      <c r="AI16" s="10" t="e">
        <f t="shared" si="8"/>
        <v>#REF!</v>
      </c>
      <c r="AJ16" s="10" t="e">
        <f t="shared" si="8"/>
        <v>#REF!</v>
      </c>
      <c r="AK16" s="10" t="e">
        <f t="shared" si="8"/>
        <v>#REF!</v>
      </c>
      <c r="AL16" s="10" t="e">
        <f t="shared" si="8"/>
        <v>#REF!</v>
      </c>
      <c r="AM16" s="10" t="e">
        <f t="shared" si="8"/>
        <v>#REF!</v>
      </c>
      <c r="AN16" s="10" t="e">
        <f t="shared" si="8"/>
        <v>#REF!</v>
      </c>
      <c r="AO16" s="10" t="e">
        <f t="shared" si="8"/>
        <v>#REF!</v>
      </c>
      <c r="AP16" s="10" t="e">
        <f t="shared" si="8"/>
        <v>#REF!</v>
      </c>
      <c r="AQ16" s="10" t="e">
        <f t="shared" si="8"/>
        <v>#REF!</v>
      </c>
      <c r="AR16" s="10" t="e">
        <f t="shared" si="8"/>
        <v>#REF!</v>
      </c>
      <c r="AS16" s="10" t="e">
        <f t="shared" si="8"/>
        <v>#REF!</v>
      </c>
      <c r="AT16" s="10" t="e">
        <f t="shared" si="8"/>
        <v>#REF!</v>
      </c>
      <c r="AU16" s="10" t="e">
        <f t="shared" si="8"/>
        <v>#REF!</v>
      </c>
      <c r="AV16" s="10" t="e">
        <f t="shared" si="8"/>
        <v>#REF!</v>
      </c>
      <c r="AW16" s="10" t="e">
        <f t="shared" si="8"/>
        <v>#REF!</v>
      </c>
      <c r="AX16" s="10" t="e">
        <f t="shared" si="8"/>
        <v>#REF!</v>
      </c>
      <c r="AY16" s="10" t="e">
        <f t="shared" ref="AY16:BF16" si="9">AY6*0.9</f>
        <v>#REF!</v>
      </c>
      <c r="AZ16" s="10" t="e">
        <f t="shared" si="9"/>
        <v>#REF!</v>
      </c>
      <c r="BA16" s="10" t="e">
        <f t="shared" si="9"/>
        <v>#REF!</v>
      </c>
      <c r="BB16" s="10" t="e">
        <f t="shared" si="9"/>
        <v>#REF!</v>
      </c>
      <c r="BC16" s="10" t="e">
        <f t="shared" si="9"/>
        <v>#REF!</v>
      </c>
      <c r="BD16" s="10" t="e">
        <f t="shared" si="9"/>
        <v>#REF!</v>
      </c>
      <c r="BE16" s="10" t="e">
        <f t="shared" si="9"/>
        <v>#REF!</v>
      </c>
      <c r="BF16" s="10" t="e">
        <f t="shared" si="9"/>
        <v>#REF!</v>
      </c>
      <c r="BG16" s="10" t="e">
        <f t="shared" ref="BG16:BH16" si="10">BG6*0.9</f>
        <v>#REF!</v>
      </c>
      <c r="BH16" s="10" t="e">
        <f t="shared" si="10"/>
        <v>#REF!</v>
      </c>
    </row>
    <row r="17" spans="1:70" s="14" customFormat="1" ht="12" customHeight="1" x14ac:dyDescent="0.2">
      <c r="A17" s="42">
        <v>2</v>
      </c>
      <c r="B17" s="10" t="e">
        <f>B7*0.9+2200</f>
        <v>#REF!</v>
      </c>
      <c r="C17" s="10" t="e">
        <f>C7*0.9+2200</f>
        <v>#REF!</v>
      </c>
      <c r="D17" s="10" t="e">
        <f>D7*0.9+4200</f>
        <v>#REF!</v>
      </c>
      <c r="E17" s="10" t="e">
        <f>E7*0.9+4200</f>
        <v>#REF!</v>
      </c>
      <c r="F17" s="10" t="e">
        <f>F7*0.9+4200</f>
        <v>#REF!</v>
      </c>
      <c r="G17" s="10" t="e">
        <f>G7*0.9+4200</f>
        <v>#REF!</v>
      </c>
      <c r="H17" s="10" t="e">
        <f>H7*0.9+4200</f>
        <v>#REF!</v>
      </c>
      <c r="I17" s="10" t="e">
        <f t="shared" ref="I17:Z17" si="11">I7*0.9+3400</f>
        <v>#REF!</v>
      </c>
      <c r="J17" s="10" t="e">
        <f t="shared" si="11"/>
        <v>#REF!</v>
      </c>
      <c r="K17" s="10" t="e">
        <f t="shared" si="11"/>
        <v>#REF!</v>
      </c>
      <c r="L17" s="10" t="e">
        <f t="shared" si="11"/>
        <v>#REF!</v>
      </c>
      <c r="M17" s="10" t="e">
        <f t="shared" si="11"/>
        <v>#REF!</v>
      </c>
      <c r="N17" s="10" t="e">
        <f t="shared" si="11"/>
        <v>#REF!</v>
      </c>
      <c r="O17" s="10" t="e">
        <f t="shared" si="11"/>
        <v>#REF!</v>
      </c>
      <c r="P17" s="10" t="e">
        <f t="shared" si="11"/>
        <v>#REF!</v>
      </c>
      <c r="Q17" s="10" t="e">
        <f t="shared" si="11"/>
        <v>#REF!</v>
      </c>
      <c r="R17" s="10" t="e">
        <f t="shared" si="11"/>
        <v>#REF!</v>
      </c>
      <c r="S17" s="10" t="e">
        <f t="shared" si="11"/>
        <v>#REF!</v>
      </c>
      <c r="T17" s="10" t="e">
        <f t="shared" si="11"/>
        <v>#REF!</v>
      </c>
      <c r="U17" s="10" t="e">
        <f t="shared" si="11"/>
        <v>#REF!</v>
      </c>
      <c r="V17" s="10" t="e">
        <f t="shared" si="11"/>
        <v>#REF!</v>
      </c>
      <c r="W17" s="10" t="e">
        <f t="shared" si="11"/>
        <v>#REF!</v>
      </c>
      <c r="X17" s="10" t="e">
        <f t="shared" si="11"/>
        <v>#REF!</v>
      </c>
      <c r="Y17" s="10" t="e">
        <f t="shared" si="11"/>
        <v>#REF!</v>
      </c>
      <c r="Z17" s="10" t="e">
        <f t="shared" si="11"/>
        <v>#REF!</v>
      </c>
      <c r="AA17" s="10" t="e">
        <f t="shared" ref="AA17:AX17" si="12">AA7*0.9</f>
        <v>#REF!</v>
      </c>
      <c r="AB17" s="10" t="e">
        <f t="shared" si="12"/>
        <v>#REF!</v>
      </c>
      <c r="AC17" s="10" t="e">
        <f t="shared" si="12"/>
        <v>#REF!</v>
      </c>
      <c r="AD17" s="10" t="e">
        <f t="shared" si="12"/>
        <v>#REF!</v>
      </c>
      <c r="AE17" s="10" t="e">
        <f t="shared" si="12"/>
        <v>#REF!</v>
      </c>
      <c r="AF17" s="10" t="e">
        <f t="shared" si="12"/>
        <v>#REF!</v>
      </c>
      <c r="AG17" s="10" t="e">
        <f t="shared" si="12"/>
        <v>#REF!</v>
      </c>
      <c r="AH17" s="10" t="e">
        <f t="shared" si="12"/>
        <v>#REF!</v>
      </c>
      <c r="AI17" s="10" t="e">
        <f t="shared" si="12"/>
        <v>#REF!</v>
      </c>
      <c r="AJ17" s="10" t="e">
        <f t="shared" si="12"/>
        <v>#REF!</v>
      </c>
      <c r="AK17" s="10" t="e">
        <f t="shared" si="12"/>
        <v>#REF!</v>
      </c>
      <c r="AL17" s="10" t="e">
        <f t="shared" si="12"/>
        <v>#REF!</v>
      </c>
      <c r="AM17" s="10" t="e">
        <f t="shared" si="12"/>
        <v>#REF!</v>
      </c>
      <c r="AN17" s="10" t="e">
        <f t="shared" si="12"/>
        <v>#REF!</v>
      </c>
      <c r="AO17" s="10" t="e">
        <f t="shared" si="12"/>
        <v>#REF!</v>
      </c>
      <c r="AP17" s="10" t="e">
        <f t="shared" si="12"/>
        <v>#REF!</v>
      </c>
      <c r="AQ17" s="10" t="e">
        <f t="shared" si="12"/>
        <v>#REF!</v>
      </c>
      <c r="AR17" s="10" t="e">
        <f t="shared" si="12"/>
        <v>#REF!</v>
      </c>
      <c r="AS17" s="10" t="e">
        <f t="shared" si="12"/>
        <v>#REF!</v>
      </c>
      <c r="AT17" s="10" t="e">
        <f t="shared" si="12"/>
        <v>#REF!</v>
      </c>
      <c r="AU17" s="10" t="e">
        <f t="shared" si="12"/>
        <v>#REF!</v>
      </c>
      <c r="AV17" s="10" t="e">
        <f t="shared" si="12"/>
        <v>#REF!</v>
      </c>
      <c r="AW17" s="10" t="e">
        <f t="shared" si="12"/>
        <v>#REF!</v>
      </c>
      <c r="AX17" s="10" t="e">
        <f t="shared" si="12"/>
        <v>#REF!</v>
      </c>
      <c r="AY17" s="10" t="e">
        <f t="shared" ref="AY17:BF17" si="13">AY7*0.9</f>
        <v>#REF!</v>
      </c>
      <c r="AZ17" s="10" t="e">
        <f t="shared" si="13"/>
        <v>#REF!</v>
      </c>
      <c r="BA17" s="10" t="e">
        <f t="shared" si="13"/>
        <v>#REF!</v>
      </c>
      <c r="BB17" s="10" t="e">
        <f t="shared" si="13"/>
        <v>#REF!</v>
      </c>
      <c r="BC17" s="10" t="e">
        <f t="shared" si="13"/>
        <v>#REF!</v>
      </c>
      <c r="BD17" s="10" t="e">
        <f t="shared" si="13"/>
        <v>#REF!</v>
      </c>
      <c r="BE17" s="10" t="e">
        <f t="shared" si="13"/>
        <v>#REF!</v>
      </c>
      <c r="BF17" s="10" t="e">
        <f t="shared" si="13"/>
        <v>#REF!</v>
      </c>
      <c r="BG17" s="10" t="e">
        <f t="shared" ref="BG17:BH17" si="14">BG7*0.9</f>
        <v>#REF!</v>
      </c>
      <c r="BH17" s="10" t="e">
        <f t="shared" si="14"/>
        <v>#REF!</v>
      </c>
    </row>
    <row r="18" spans="1:70" s="14" customFormat="1" ht="12" customHeight="1" x14ac:dyDescent="0.2">
      <c r="A18" s="33" t="s">
        <v>54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70" s="14" customFormat="1" ht="12" customHeight="1" x14ac:dyDescent="0.2">
      <c r="A19" s="42">
        <v>1</v>
      </c>
      <c r="B19" s="10" t="e">
        <f>B9*0.9+1100</f>
        <v>#REF!</v>
      </c>
      <c r="C19" s="10" t="e">
        <f>C9*0.9+1100</f>
        <v>#REF!</v>
      </c>
      <c r="D19" s="10" t="e">
        <f>D9*0.9+2100</f>
        <v>#REF!</v>
      </c>
      <c r="E19" s="10" t="e">
        <f>E9*0.9+2100</f>
        <v>#REF!</v>
      </c>
      <c r="F19" s="10" t="e">
        <f>F9*0.9+2100</f>
        <v>#REF!</v>
      </c>
      <c r="G19" s="10" t="e">
        <f>G9*0.9+2100</f>
        <v>#REF!</v>
      </c>
      <c r="H19" s="10" t="e">
        <f>H9*0.9+2100</f>
        <v>#REF!</v>
      </c>
      <c r="I19" s="10" t="e">
        <f t="shared" ref="I19:Z19" si="15">I9*0.9+1700</f>
        <v>#REF!</v>
      </c>
      <c r="J19" s="10" t="e">
        <f t="shared" si="15"/>
        <v>#REF!</v>
      </c>
      <c r="K19" s="10" t="e">
        <f t="shared" si="15"/>
        <v>#REF!</v>
      </c>
      <c r="L19" s="10" t="e">
        <f t="shared" si="15"/>
        <v>#REF!</v>
      </c>
      <c r="M19" s="10" t="e">
        <f t="shared" si="15"/>
        <v>#REF!</v>
      </c>
      <c r="N19" s="10" t="e">
        <f t="shared" si="15"/>
        <v>#REF!</v>
      </c>
      <c r="O19" s="10" t="e">
        <f t="shared" si="15"/>
        <v>#REF!</v>
      </c>
      <c r="P19" s="10" t="e">
        <f t="shared" si="15"/>
        <v>#REF!</v>
      </c>
      <c r="Q19" s="10" t="e">
        <f t="shared" si="15"/>
        <v>#REF!</v>
      </c>
      <c r="R19" s="10" t="e">
        <f t="shared" si="15"/>
        <v>#REF!</v>
      </c>
      <c r="S19" s="10" t="e">
        <f t="shared" si="15"/>
        <v>#REF!</v>
      </c>
      <c r="T19" s="10" t="e">
        <f t="shared" si="15"/>
        <v>#REF!</v>
      </c>
      <c r="U19" s="10" t="e">
        <f t="shared" si="15"/>
        <v>#REF!</v>
      </c>
      <c r="V19" s="10" t="e">
        <f t="shared" si="15"/>
        <v>#REF!</v>
      </c>
      <c r="W19" s="10" t="e">
        <f t="shared" si="15"/>
        <v>#REF!</v>
      </c>
      <c r="X19" s="10" t="e">
        <f t="shared" si="15"/>
        <v>#REF!</v>
      </c>
      <c r="Y19" s="10" t="e">
        <f t="shared" si="15"/>
        <v>#REF!</v>
      </c>
      <c r="Z19" s="10" t="e">
        <f t="shared" si="15"/>
        <v>#REF!</v>
      </c>
      <c r="AA19" s="10" t="e">
        <f t="shared" ref="AA19:AX19" si="16">AA9*0.9</f>
        <v>#REF!</v>
      </c>
      <c r="AB19" s="10" t="e">
        <f t="shared" si="16"/>
        <v>#REF!</v>
      </c>
      <c r="AC19" s="10" t="e">
        <f t="shared" si="16"/>
        <v>#REF!</v>
      </c>
      <c r="AD19" s="10" t="e">
        <f t="shared" si="16"/>
        <v>#REF!</v>
      </c>
      <c r="AE19" s="10" t="e">
        <f t="shared" si="16"/>
        <v>#REF!</v>
      </c>
      <c r="AF19" s="10" t="e">
        <f t="shared" si="16"/>
        <v>#REF!</v>
      </c>
      <c r="AG19" s="10" t="e">
        <f t="shared" si="16"/>
        <v>#REF!</v>
      </c>
      <c r="AH19" s="10" t="e">
        <f t="shared" si="16"/>
        <v>#REF!</v>
      </c>
      <c r="AI19" s="10" t="e">
        <f t="shared" si="16"/>
        <v>#REF!</v>
      </c>
      <c r="AJ19" s="10" t="e">
        <f t="shared" si="16"/>
        <v>#REF!</v>
      </c>
      <c r="AK19" s="10" t="e">
        <f t="shared" si="16"/>
        <v>#REF!</v>
      </c>
      <c r="AL19" s="10" t="e">
        <f t="shared" si="16"/>
        <v>#REF!</v>
      </c>
      <c r="AM19" s="10" t="e">
        <f t="shared" si="16"/>
        <v>#REF!</v>
      </c>
      <c r="AN19" s="10" t="e">
        <f t="shared" si="16"/>
        <v>#REF!</v>
      </c>
      <c r="AO19" s="10" t="e">
        <f t="shared" si="16"/>
        <v>#REF!</v>
      </c>
      <c r="AP19" s="10" t="e">
        <f t="shared" si="16"/>
        <v>#REF!</v>
      </c>
      <c r="AQ19" s="10" t="e">
        <f t="shared" si="16"/>
        <v>#REF!</v>
      </c>
      <c r="AR19" s="10" t="e">
        <f t="shared" si="16"/>
        <v>#REF!</v>
      </c>
      <c r="AS19" s="10" t="e">
        <f t="shared" si="16"/>
        <v>#REF!</v>
      </c>
      <c r="AT19" s="10" t="e">
        <f t="shared" si="16"/>
        <v>#REF!</v>
      </c>
      <c r="AU19" s="10" t="e">
        <f t="shared" si="16"/>
        <v>#REF!</v>
      </c>
      <c r="AV19" s="10" t="e">
        <f t="shared" si="16"/>
        <v>#REF!</v>
      </c>
      <c r="AW19" s="10" t="e">
        <f t="shared" si="16"/>
        <v>#REF!</v>
      </c>
      <c r="AX19" s="10" t="e">
        <f t="shared" si="16"/>
        <v>#REF!</v>
      </c>
      <c r="AY19" s="10" t="e">
        <f t="shared" ref="AY19:BF19" si="17">AY9*0.9</f>
        <v>#REF!</v>
      </c>
      <c r="AZ19" s="10" t="e">
        <f t="shared" si="17"/>
        <v>#REF!</v>
      </c>
      <c r="BA19" s="10" t="e">
        <f t="shared" si="17"/>
        <v>#REF!</v>
      </c>
      <c r="BB19" s="10" t="e">
        <f t="shared" si="17"/>
        <v>#REF!</v>
      </c>
      <c r="BC19" s="10" t="e">
        <f t="shared" si="17"/>
        <v>#REF!</v>
      </c>
      <c r="BD19" s="10" t="e">
        <f t="shared" si="17"/>
        <v>#REF!</v>
      </c>
      <c r="BE19" s="10" t="e">
        <f t="shared" si="17"/>
        <v>#REF!</v>
      </c>
      <c r="BF19" s="10" t="e">
        <f t="shared" si="17"/>
        <v>#REF!</v>
      </c>
      <c r="BG19" s="10" t="e">
        <f t="shared" ref="BG19:BH19" si="18">BG9*0.9</f>
        <v>#REF!</v>
      </c>
      <c r="BH19" s="10" t="e">
        <f t="shared" si="18"/>
        <v>#REF!</v>
      </c>
    </row>
    <row r="20" spans="1:70" s="14" customFormat="1" ht="12" customHeight="1" x14ac:dyDescent="0.2">
      <c r="A20" s="42">
        <v>2</v>
      </c>
      <c r="B20" s="10" t="e">
        <f>B10*0.9+2200</f>
        <v>#REF!</v>
      </c>
      <c r="C20" s="10" t="e">
        <f>C10*0.9+2200</f>
        <v>#REF!</v>
      </c>
      <c r="D20" s="10" t="e">
        <f>D10*0.9+4200</f>
        <v>#REF!</v>
      </c>
      <c r="E20" s="10" t="e">
        <f>E10*0.9+4200</f>
        <v>#REF!</v>
      </c>
      <c r="F20" s="10" t="e">
        <f>F10*0.9+4200</f>
        <v>#REF!</v>
      </c>
      <c r="G20" s="10" t="e">
        <f>G10*0.9+4200</f>
        <v>#REF!</v>
      </c>
      <c r="H20" s="10" t="e">
        <f>H10*0.9+4200</f>
        <v>#REF!</v>
      </c>
      <c r="I20" s="10" t="e">
        <f t="shared" ref="I20:Z20" si="19">I10*0.9+3400</f>
        <v>#REF!</v>
      </c>
      <c r="J20" s="10" t="e">
        <f t="shared" si="19"/>
        <v>#REF!</v>
      </c>
      <c r="K20" s="10" t="e">
        <f t="shared" si="19"/>
        <v>#REF!</v>
      </c>
      <c r="L20" s="10" t="e">
        <f t="shared" si="19"/>
        <v>#REF!</v>
      </c>
      <c r="M20" s="10" t="e">
        <f t="shared" si="19"/>
        <v>#REF!</v>
      </c>
      <c r="N20" s="10" t="e">
        <f t="shared" si="19"/>
        <v>#REF!</v>
      </c>
      <c r="O20" s="10" t="e">
        <f t="shared" si="19"/>
        <v>#REF!</v>
      </c>
      <c r="P20" s="10" t="e">
        <f t="shared" si="19"/>
        <v>#REF!</v>
      </c>
      <c r="Q20" s="10" t="e">
        <f t="shared" si="19"/>
        <v>#REF!</v>
      </c>
      <c r="R20" s="10" t="e">
        <f t="shared" si="19"/>
        <v>#REF!</v>
      </c>
      <c r="S20" s="10" t="e">
        <f t="shared" si="19"/>
        <v>#REF!</v>
      </c>
      <c r="T20" s="10" t="e">
        <f t="shared" si="19"/>
        <v>#REF!</v>
      </c>
      <c r="U20" s="10" t="e">
        <f t="shared" si="19"/>
        <v>#REF!</v>
      </c>
      <c r="V20" s="10" t="e">
        <f t="shared" si="19"/>
        <v>#REF!</v>
      </c>
      <c r="W20" s="10" t="e">
        <f t="shared" si="19"/>
        <v>#REF!</v>
      </c>
      <c r="X20" s="10" t="e">
        <f t="shared" si="19"/>
        <v>#REF!</v>
      </c>
      <c r="Y20" s="10" t="e">
        <f t="shared" si="19"/>
        <v>#REF!</v>
      </c>
      <c r="Z20" s="10" t="e">
        <f t="shared" si="19"/>
        <v>#REF!</v>
      </c>
      <c r="AA20" s="10" t="e">
        <f t="shared" ref="AA20:AX20" si="20">AA10*0.9</f>
        <v>#REF!</v>
      </c>
      <c r="AB20" s="10" t="e">
        <f t="shared" si="20"/>
        <v>#REF!</v>
      </c>
      <c r="AC20" s="10" t="e">
        <f t="shared" si="20"/>
        <v>#REF!</v>
      </c>
      <c r="AD20" s="10" t="e">
        <f t="shared" si="20"/>
        <v>#REF!</v>
      </c>
      <c r="AE20" s="10" t="e">
        <f t="shared" si="20"/>
        <v>#REF!</v>
      </c>
      <c r="AF20" s="10" t="e">
        <f t="shared" si="20"/>
        <v>#REF!</v>
      </c>
      <c r="AG20" s="10" t="e">
        <f t="shared" si="20"/>
        <v>#REF!</v>
      </c>
      <c r="AH20" s="10" t="e">
        <f t="shared" si="20"/>
        <v>#REF!</v>
      </c>
      <c r="AI20" s="10" t="e">
        <f t="shared" si="20"/>
        <v>#REF!</v>
      </c>
      <c r="AJ20" s="10" t="e">
        <f t="shared" si="20"/>
        <v>#REF!</v>
      </c>
      <c r="AK20" s="10" t="e">
        <f t="shared" si="20"/>
        <v>#REF!</v>
      </c>
      <c r="AL20" s="10" t="e">
        <f t="shared" si="20"/>
        <v>#REF!</v>
      </c>
      <c r="AM20" s="10" t="e">
        <f t="shared" si="20"/>
        <v>#REF!</v>
      </c>
      <c r="AN20" s="10" t="e">
        <f t="shared" si="20"/>
        <v>#REF!</v>
      </c>
      <c r="AO20" s="10" t="e">
        <f t="shared" si="20"/>
        <v>#REF!</v>
      </c>
      <c r="AP20" s="10" t="e">
        <f t="shared" si="20"/>
        <v>#REF!</v>
      </c>
      <c r="AQ20" s="10" t="e">
        <f t="shared" si="20"/>
        <v>#REF!</v>
      </c>
      <c r="AR20" s="10" t="e">
        <f t="shared" si="20"/>
        <v>#REF!</v>
      </c>
      <c r="AS20" s="10" t="e">
        <f t="shared" si="20"/>
        <v>#REF!</v>
      </c>
      <c r="AT20" s="10" t="e">
        <f t="shared" si="20"/>
        <v>#REF!</v>
      </c>
      <c r="AU20" s="10" t="e">
        <f t="shared" si="20"/>
        <v>#REF!</v>
      </c>
      <c r="AV20" s="10" t="e">
        <f t="shared" si="20"/>
        <v>#REF!</v>
      </c>
      <c r="AW20" s="10" t="e">
        <f t="shared" si="20"/>
        <v>#REF!</v>
      </c>
      <c r="AX20" s="10" t="e">
        <f t="shared" si="20"/>
        <v>#REF!</v>
      </c>
      <c r="AY20" s="10" t="e">
        <f t="shared" ref="AY20:BF20" si="21">AY10*0.9</f>
        <v>#REF!</v>
      </c>
      <c r="AZ20" s="10" t="e">
        <f t="shared" si="21"/>
        <v>#REF!</v>
      </c>
      <c r="BA20" s="10" t="e">
        <f t="shared" si="21"/>
        <v>#REF!</v>
      </c>
      <c r="BB20" s="10" t="e">
        <f t="shared" si="21"/>
        <v>#REF!</v>
      </c>
      <c r="BC20" s="10" t="e">
        <f t="shared" si="21"/>
        <v>#REF!</v>
      </c>
      <c r="BD20" s="10" t="e">
        <f t="shared" si="21"/>
        <v>#REF!</v>
      </c>
      <c r="BE20" s="10" t="e">
        <f t="shared" si="21"/>
        <v>#REF!</v>
      </c>
      <c r="BF20" s="10" t="e">
        <f t="shared" si="21"/>
        <v>#REF!</v>
      </c>
      <c r="BG20" s="10" t="e">
        <f t="shared" ref="BG20:BH20" si="22">BG10*0.9</f>
        <v>#REF!</v>
      </c>
      <c r="BH20" s="10" t="e">
        <f t="shared" si="22"/>
        <v>#REF!</v>
      </c>
    </row>
    <row r="21" spans="1:70" s="1" customFormat="1" x14ac:dyDescent="0.2"/>
    <row r="22" spans="1:70" s="22" customFormat="1" ht="15" customHeight="1" x14ac:dyDescent="0.2">
      <c r="A22" s="6" t="s">
        <v>153</v>
      </c>
      <c r="B22" s="6" t="s">
        <v>153</v>
      </c>
      <c r="C22" s="6" t="s">
        <v>153</v>
      </c>
      <c r="D22" s="6" t="s">
        <v>153</v>
      </c>
      <c r="E22" s="6" t="s">
        <v>153</v>
      </c>
      <c r="F22" s="6" t="s">
        <v>153</v>
      </c>
      <c r="G22" s="6" t="s">
        <v>153</v>
      </c>
      <c r="H22" s="6" t="s">
        <v>153</v>
      </c>
      <c r="I22" s="6" t="s">
        <v>153</v>
      </c>
      <c r="J22" s="6" t="s">
        <v>153</v>
      </c>
      <c r="K22" s="6" t="s">
        <v>153</v>
      </c>
      <c r="L22" s="6" t="s">
        <v>153</v>
      </c>
      <c r="M22" s="6" t="s">
        <v>153</v>
      </c>
      <c r="N22" s="6" t="s">
        <v>153</v>
      </c>
      <c r="O22" s="6" t="s">
        <v>153</v>
      </c>
      <c r="P22" s="6" t="s">
        <v>153</v>
      </c>
      <c r="Q22" s="6" t="s">
        <v>153</v>
      </c>
      <c r="R22" s="6" t="s">
        <v>153</v>
      </c>
      <c r="S22" s="6" t="s">
        <v>153</v>
      </c>
      <c r="T22" s="6" t="s">
        <v>153</v>
      </c>
      <c r="U22" s="6" t="s">
        <v>153</v>
      </c>
      <c r="V22" s="6" t="s">
        <v>153</v>
      </c>
      <c r="W22" s="6" t="s">
        <v>153</v>
      </c>
      <c r="X22" s="6" t="s">
        <v>153</v>
      </c>
      <c r="Y22" s="6" t="s">
        <v>153</v>
      </c>
      <c r="Z22" s="6" t="s">
        <v>153</v>
      </c>
      <c r="AA22" s="6" t="s">
        <v>153</v>
      </c>
      <c r="AB22" s="6" t="s">
        <v>153</v>
      </c>
      <c r="AC22" s="6" t="s">
        <v>153</v>
      </c>
      <c r="AD22" s="6" t="s">
        <v>153</v>
      </c>
      <c r="AE22" s="6" t="s">
        <v>153</v>
      </c>
      <c r="AF22" s="6" t="s">
        <v>153</v>
      </c>
      <c r="AG22" s="6" t="s">
        <v>153</v>
      </c>
      <c r="AH22" s="6" t="s">
        <v>153</v>
      </c>
      <c r="AI22" s="6" t="s">
        <v>153</v>
      </c>
      <c r="AJ22" s="6" t="s">
        <v>153</v>
      </c>
      <c r="AK22" s="6" t="s">
        <v>153</v>
      </c>
      <c r="AL22" s="6" t="s">
        <v>153</v>
      </c>
      <c r="AM22" s="6" t="s">
        <v>153</v>
      </c>
      <c r="AN22" s="6" t="s">
        <v>153</v>
      </c>
      <c r="AO22" s="6" t="s">
        <v>153</v>
      </c>
      <c r="AP22" s="6" t="s">
        <v>153</v>
      </c>
      <c r="AQ22" s="6" t="s">
        <v>153</v>
      </c>
      <c r="AR22" s="6" t="s">
        <v>153</v>
      </c>
      <c r="AS22" s="6" t="s">
        <v>153</v>
      </c>
      <c r="AT22" s="6" t="s">
        <v>153</v>
      </c>
      <c r="AU22" s="6" t="s">
        <v>153</v>
      </c>
      <c r="AV22" s="6" t="s">
        <v>153</v>
      </c>
      <c r="AW22" s="6" t="s">
        <v>153</v>
      </c>
      <c r="AX22" s="6"/>
      <c r="AY22" s="6"/>
      <c r="AZ22" s="6"/>
      <c r="BA22" s="6"/>
      <c r="BB22" s="6"/>
      <c r="BC22" s="6"/>
      <c r="BD22" s="6"/>
      <c r="BE22" s="6"/>
      <c r="BF22" s="6"/>
      <c r="BG22" s="6"/>
      <c r="BH22" s="6"/>
    </row>
    <row r="23" spans="1:70" s="11" customFormat="1" ht="25.5" x14ac:dyDescent="0.2">
      <c r="A23" s="74" t="s">
        <v>52</v>
      </c>
      <c r="B23" s="10" t="str">
        <f>B3</f>
        <v>20.12.2020-24.12.2020</v>
      </c>
      <c r="C23" s="10" t="e">
        <f t="shared" ref="C23:V23" si="23">C13</f>
        <v>#REF!</v>
      </c>
      <c r="D23" s="10" t="e">
        <f t="shared" si="23"/>
        <v>#REF!</v>
      </c>
      <c r="E23" s="10" t="e">
        <f t="shared" si="23"/>
        <v>#REF!</v>
      </c>
      <c r="F23" s="10" t="e">
        <f t="shared" si="23"/>
        <v>#REF!</v>
      </c>
      <c r="G23" s="10" t="e">
        <f t="shared" si="23"/>
        <v>#REF!</v>
      </c>
      <c r="H23" s="10" t="e">
        <f t="shared" si="23"/>
        <v>#REF!</v>
      </c>
      <c r="I23" s="10" t="e">
        <f t="shared" si="23"/>
        <v>#REF!</v>
      </c>
      <c r="J23" s="10" t="e">
        <f t="shared" si="23"/>
        <v>#REF!</v>
      </c>
      <c r="K23" s="10" t="e">
        <f t="shared" si="23"/>
        <v>#REF!</v>
      </c>
      <c r="L23" s="10" t="e">
        <f t="shared" si="23"/>
        <v>#REF!</v>
      </c>
      <c r="M23" s="10" t="e">
        <f t="shared" si="23"/>
        <v>#REF!</v>
      </c>
      <c r="N23" s="10" t="e">
        <f t="shared" si="23"/>
        <v>#REF!</v>
      </c>
      <c r="O23" s="10" t="e">
        <f t="shared" si="23"/>
        <v>#REF!</v>
      </c>
      <c r="P23" s="10" t="e">
        <f t="shared" si="23"/>
        <v>#REF!</v>
      </c>
      <c r="Q23" s="10" t="e">
        <f t="shared" si="23"/>
        <v>#REF!</v>
      </c>
      <c r="R23" s="10" t="e">
        <f t="shared" si="23"/>
        <v>#REF!</v>
      </c>
      <c r="S23" s="10" t="e">
        <f t="shared" si="23"/>
        <v>#REF!</v>
      </c>
      <c r="T23" s="10" t="e">
        <f t="shared" si="23"/>
        <v>#REF!</v>
      </c>
      <c r="U23" s="10" t="e">
        <f t="shared" si="23"/>
        <v>#REF!</v>
      </c>
      <c r="V23" s="10" t="e">
        <f t="shared" si="23"/>
        <v>#REF!</v>
      </c>
      <c r="W23" s="73" t="e">
        <f t="shared" ref="W23:AX23" si="24">W3</f>
        <v>#REF!</v>
      </c>
      <c r="X23" s="73" t="e">
        <f t="shared" si="24"/>
        <v>#REF!</v>
      </c>
      <c r="Y23" s="73" t="e">
        <f t="shared" si="24"/>
        <v>#REF!</v>
      </c>
      <c r="Z23" s="73" t="e">
        <f t="shared" si="24"/>
        <v>#REF!</v>
      </c>
      <c r="AA23" s="73" t="e">
        <f t="shared" si="24"/>
        <v>#REF!</v>
      </c>
      <c r="AB23" s="73" t="e">
        <f t="shared" si="24"/>
        <v>#REF!</v>
      </c>
      <c r="AC23" s="73" t="e">
        <f t="shared" si="24"/>
        <v>#REF!</v>
      </c>
      <c r="AD23" s="73" t="e">
        <f t="shared" si="24"/>
        <v>#REF!</v>
      </c>
      <c r="AE23" s="73" t="e">
        <f t="shared" si="24"/>
        <v>#REF!</v>
      </c>
      <c r="AF23" s="73" t="e">
        <f t="shared" si="24"/>
        <v>#REF!</v>
      </c>
      <c r="AG23" s="73" t="e">
        <f t="shared" si="24"/>
        <v>#REF!</v>
      </c>
      <c r="AH23" s="73" t="e">
        <f t="shared" si="24"/>
        <v>#REF!</v>
      </c>
      <c r="AI23" s="73" t="e">
        <f t="shared" si="24"/>
        <v>#REF!</v>
      </c>
      <c r="AJ23" s="73" t="e">
        <f t="shared" si="24"/>
        <v>#REF!</v>
      </c>
      <c r="AK23" s="73" t="e">
        <f t="shared" si="24"/>
        <v>#REF!</v>
      </c>
      <c r="AL23" s="73" t="e">
        <f t="shared" si="24"/>
        <v>#REF!</v>
      </c>
      <c r="AM23" s="73" t="e">
        <f t="shared" si="24"/>
        <v>#REF!</v>
      </c>
      <c r="AN23" s="73" t="e">
        <f t="shared" si="24"/>
        <v>#REF!</v>
      </c>
      <c r="AO23" s="73" t="e">
        <f t="shared" si="24"/>
        <v>#REF!</v>
      </c>
      <c r="AP23" s="73" t="e">
        <f t="shared" si="24"/>
        <v>#REF!</v>
      </c>
      <c r="AQ23" s="73" t="e">
        <f t="shared" si="24"/>
        <v>#REF!</v>
      </c>
      <c r="AR23" s="73" t="e">
        <f t="shared" si="24"/>
        <v>#REF!</v>
      </c>
      <c r="AS23" s="73" t="e">
        <f t="shared" si="24"/>
        <v>#REF!</v>
      </c>
      <c r="AT23" s="73" t="e">
        <f t="shared" si="24"/>
        <v>#REF!</v>
      </c>
      <c r="AU23" s="73" t="e">
        <f t="shared" si="24"/>
        <v>#REF!</v>
      </c>
      <c r="AV23" s="73" t="e">
        <f t="shared" si="24"/>
        <v>#REF!</v>
      </c>
      <c r="AW23" s="73" t="e">
        <f t="shared" si="24"/>
        <v>#REF!</v>
      </c>
      <c r="AX23" s="73" t="e">
        <f t="shared" si="24"/>
        <v>#REF!</v>
      </c>
      <c r="AY23" s="73" t="e">
        <f t="shared" ref="AY23:BF23" si="25">AY3</f>
        <v>#REF!</v>
      </c>
      <c r="AZ23" s="73" t="e">
        <f t="shared" si="25"/>
        <v>#REF!</v>
      </c>
      <c r="BA23" s="73" t="e">
        <f t="shared" si="25"/>
        <v>#REF!</v>
      </c>
      <c r="BB23" s="73" t="e">
        <f t="shared" si="25"/>
        <v>#REF!</v>
      </c>
      <c r="BC23" s="73" t="e">
        <f t="shared" si="25"/>
        <v>#REF!</v>
      </c>
      <c r="BD23" s="73" t="e">
        <f t="shared" si="25"/>
        <v>#REF!</v>
      </c>
      <c r="BE23" s="73" t="e">
        <f t="shared" si="25"/>
        <v>#REF!</v>
      </c>
      <c r="BF23" s="73" t="e">
        <f t="shared" si="25"/>
        <v>#REF!</v>
      </c>
      <c r="BG23" s="73" t="e">
        <f t="shared" ref="BG23:BH23" si="26">BG3</f>
        <v>#REF!</v>
      </c>
      <c r="BH23" s="73" t="e">
        <f t="shared" si="26"/>
        <v>#REF!</v>
      </c>
    </row>
    <row r="24" spans="1:70" s="11" customFormat="1" ht="18" customHeight="1" x14ac:dyDescent="0.2">
      <c r="A24" s="74"/>
      <c r="B24" s="10"/>
      <c r="C24" s="10"/>
      <c r="D24" s="10"/>
      <c r="E24" s="10"/>
      <c r="F24" s="10"/>
      <c r="G24" s="10"/>
      <c r="H24" s="10"/>
      <c r="I24" s="10"/>
      <c r="J24" s="10"/>
      <c r="K24" s="10"/>
      <c r="L24" s="10"/>
      <c r="M24" s="10"/>
      <c r="N24" s="10"/>
      <c r="O24" s="10"/>
      <c r="P24" s="10"/>
      <c r="Q24" s="10"/>
      <c r="R24" s="10"/>
      <c r="S24" s="10"/>
      <c r="T24" s="10"/>
      <c r="U24" s="10"/>
      <c r="V24" s="10"/>
      <c r="W24" s="73" t="e">
        <f t="shared" ref="W24:AX24" si="27">W4</f>
        <v>#REF!</v>
      </c>
      <c r="X24" s="73" t="e">
        <f t="shared" si="27"/>
        <v>#REF!</v>
      </c>
      <c r="Y24" s="73" t="e">
        <f t="shared" si="27"/>
        <v>#REF!</v>
      </c>
      <c r="Z24" s="73" t="e">
        <f t="shared" si="27"/>
        <v>#REF!</v>
      </c>
      <c r="AA24" s="73" t="e">
        <f t="shared" si="27"/>
        <v>#REF!</v>
      </c>
      <c r="AB24" s="73" t="e">
        <f t="shared" si="27"/>
        <v>#REF!</v>
      </c>
      <c r="AC24" s="73" t="e">
        <f t="shared" si="27"/>
        <v>#REF!</v>
      </c>
      <c r="AD24" s="73" t="e">
        <f t="shared" si="27"/>
        <v>#REF!</v>
      </c>
      <c r="AE24" s="73" t="e">
        <f t="shared" si="27"/>
        <v>#REF!</v>
      </c>
      <c r="AF24" s="73" t="e">
        <f t="shared" si="27"/>
        <v>#REF!</v>
      </c>
      <c r="AG24" s="73" t="e">
        <f t="shared" si="27"/>
        <v>#REF!</v>
      </c>
      <c r="AH24" s="73" t="e">
        <f t="shared" si="27"/>
        <v>#REF!</v>
      </c>
      <c r="AI24" s="73" t="e">
        <f t="shared" si="27"/>
        <v>#REF!</v>
      </c>
      <c r="AJ24" s="73" t="e">
        <f t="shared" si="27"/>
        <v>#REF!</v>
      </c>
      <c r="AK24" s="73" t="e">
        <f t="shared" si="27"/>
        <v>#REF!</v>
      </c>
      <c r="AL24" s="73" t="e">
        <f t="shared" si="27"/>
        <v>#REF!</v>
      </c>
      <c r="AM24" s="73" t="e">
        <f t="shared" si="27"/>
        <v>#REF!</v>
      </c>
      <c r="AN24" s="73" t="e">
        <f t="shared" si="27"/>
        <v>#REF!</v>
      </c>
      <c r="AO24" s="73" t="e">
        <f t="shared" si="27"/>
        <v>#REF!</v>
      </c>
      <c r="AP24" s="73" t="e">
        <f t="shared" si="27"/>
        <v>#REF!</v>
      </c>
      <c r="AQ24" s="73" t="e">
        <f t="shared" si="27"/>
        <v>#REF!</v>
      </c>
      <c r="AR24" s="73" t="e">
        <f t="shared" si="27"/>
        <v>#REF!</v>
      </c>
      <c r="AS24" s="73" t="e">
        <f t="shared" si="27"/>
        <v>#REF!</v>
      </c>
      <c r="AT24" s="73" t="e">
        <f t="shared" si="27"/>
        <v>#REF!</v>
      </c>
      <c r="AU24" s="73" t="e">
        <f t="shared" si="27"/>
        <v>#REF!</v>
      </c>
      <c r="AV24" s="73" t="e">
        <f t="shared" si="27"/>
        <v>#REF!</v>
      </c>
      <c r="AW24" s="73" t="e">
        <f t="shared" si="27"/>
        <v>#REF!</v>
      </c>
      <c r="AX24" s="73" t="e">
        <f t="shared" si="27"/>
        <v>#REF!</v>
      </c>
      <c r="AY24" s="73" t="e">
        <f t="shared" ref="AY24:BF24" si="28">AY4</f>
        <v>#REF!</v>
      </c>
      <c r="AZ24" s="73" t="e">
        <f t="shared" si="28"/>
        <v>#REF!</v>
      </c>
      <c r="BA24" s="73" t="e">
        <f t="shared" si="28"/>
        <v>#REF!</v>
      </c>
      <c r="BB24" s="73" t="e">
        <f t="shared" si="28"/>
        <v>#REF!</v>
      </c>
      <c r="BC24" s="73" t="e">
        <f t="shared" si="28"/>
        <v>#REF!</v>
      </c>
      <c r="BD24" s="73" t="e">
        <f t="shared" si="28"/>
        <v>#REF!</v>
      </c>
      <c r="BE24" s="73" t="e">
        <f t="shared" si="28"/>
        <v>#REF!</v>
      </c>
      <c r="BF24" s="73" t="e">
        <f t="shared" si="28"/>
        <v>#REF!</v>
      </c>
      <c r="BG24" s="73" t="e">
        <f t="shared" ref="BG24:BH24" si="29">BG4</f>
        <v>#REF!</v>
      </c>
      <c r="BH24" s="73" t="e">
        <f t="shared" si="29"/>
        <v>#REF!</v>
      </c>
    </row>
    <row r="25" spans="1:70" s="14" customFormat="1" ht="12" customHeight="1" x14ac:dyDescent="0.2">
      <c r="A25" s="33" t="s">
        <v>53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70" s="14" customFormat="1" ht="12" customHeight="1" x14ac:dyDescent="0.2">
      <c r="A26" s="42">
        <v>1</v>
      </c>
      <c r="B26" s="45" t="e">
        <f t="shared" ref="B26:AA27" si="30">B16*0.87</f>
        <v>#REF!</v>
      </c>
      <c r="C26" s="45" t="e">
        <f t="shared" si="30"/>
        <v>#REF!</v>
      </c>
      <c r="D26" s="45" t="e">
        <f t="shared" si="30"/>
        <v>#REF!</v>
      </c>
      <c r="E26" s="45" t="e">
        <f t="shared" si="30"/>
        <v>#REF!</v>
      </c>
      <c r="F26" s="45" t="e">
        <f t="shared" si="30"/>
        <v>#REF!</v>
      </c>
      <c r="G26" s="45" t="e">
        <f t="shared" si="30"/>
        <v>#REF!</v>
      </c>
      <c r="H26" s="45" t="e">
        <f t="shared" si="30"/>
        <v>#REF!</v>
      </c>
      <c r="I26" s="45" t="e">
        <f t="shared" si="30"/>
        <v>#REF!</v>
      </c>
      <c r="J26" s="45" t="e">
        <f t="shared" si="30"/>
        <v>#REF!</v>
      </c>
      <c r="K26" s="45" t="e">
        <f t="shared" si="30"/>
        <v>#REF!</v>
      </c>
      <c r="L26" s="45" t="e">
        <f t="shared" si="30"/>
        <v>#REF!</v>
      </c>
      <c r="M26" s="45" t="e">
        <f t="shared" si="30"/>
        <v>#REF!</v>
      </c>
      <c r="N26" s="45" t="e">
        <f t="shared" si="30"/>
        <v>#REF!</v>
      </c>
      <c r="O26" s="45" t="e">
        <f t="shared" si="30"/>
        <v>#REF!</v>
      </c>
      <c r="P26" s="45" t="e">
        <f t="shared" si="30"/>
        <v>#REF!</v>
      </c>
      <c r="Q26" s="45" t="e">
        <f t="shared" si="30"/>
        <v>#REF!</v>
      </c>
      <c r="R26" s="45" t="e">
        <f t="shared" si="30"/>
        <v>#REF!</v>
      </c>
      <c r="S26" s="45" t="e">
        <f t="shared" si="30"/>
        <v>#REF!</v>
      </c>
      <c r="T26" s="45" t="e">
        <f t="shared" si="30"/>
        <v>#REF!</v>
      </c>
      <c r="U26" s="45" t="e">
        <f t="shared" si="30"/>
        <v>#REF!</v>
      </c>
      <c r="V26" s="45" t="e">
        <f t="shared" si="30"/>
        <v>#REF!</v>
      </c>
      <c r="W26" s="45" t="e">
        <f t="shared" si="30"/>
        <v>#REF!</v>
      </c>
      <c r="X26" s="45" t="e">
        <f t="shared" si="30"/>
        <v>#REF!</v>
      </c>
      <c r="Y26" s="45" t="e">
        <f t="shared" si="30"/>
        <v>#REF!</v>
      </c>
      <c r="Z26" s="45" t="e">
        <f t="shared" si="30"/>
        <v>#REF!</v>
      </c>
      <c r="AA26" s="45" t="e">
        <f t="shared" si="30"/>
        <v>#REF!</v>
      </c>
      <c r="AB26" s="45" t="e">
        <f t="shared" ref="AB26:AM26" si="31">AB16*0.87</f>
        <v>#REF!</v>
      </c>
      <c r="AC26" s="45" t="e">
        <f t="shared" si="31"/>
        <v>#REF!</v>
      </c>
      <c r="AD26" s="45" t="e">
        <f t="shared" si="31"/>
        <v>#REF!</v>
      </c>
      <c r="AE26" s="45" t="e">
        <f t="shared" si="31"/>
        <v>#REF!</v>
      </c>
      <c r="AF26" s="45" t="e">
        <f t="shared" si="31"/>
        <v>#REF!</v>
      </c>
      <c r="AG26" s="45" t="e">
        <f t="shared" si="31"/>
        <v>#REF!</v>
      </c>
      <c r="AH26" s="45" t="e">
        <f t="shared" si="31"/>
        <v>#REF!</v>
      </c>
      <c r="AI26" s="45" t="e">
        <f t="shared" si="31"/>
        <v>#REF!</v>
      </c>
      <c r="AJ26" s="45" t="e">
        <f t="shared" si="31"/>
        <v>#REF!</v>
      </c>
      <c r="AK26" s="45" t="e">
        <f t="shared" si="31"/>
        <v>#REF!</v>
      </c>
      <c r="AL26" s="45" t="e">
        <f t="shared" si="31"/>
        <v>#REF!</v>
      </c>
      <c r="AM26" s="45" t="e">
        <f t="shared" si="31"/>
        <v>#REF!</v>
      </c>
      <c r="AN26" s="45" t="e">
        <f t="shared" ref="AN26:AW26" si="32">AN16*0.87</f>
        <v>#REF!</v>
      </c>
      <c r="AO26" s="45" t="e">
        <f t="shared" si="32"/>
        <v>#REF!</v>
      </c>
      <c r="AP26" s="45" t="e">
        <f t="shared" si="32"/>
        <v>#REF!</v>
      </c>
      <c r="AQ26" s="45" t="e">
        <f t="shared" si="32"/>
        <v>#REF!</v>
      </c>
      <c r="AR26" s="45" t="e">
        <f t="shared" si="32"/>
        <v>#REF!</v>
      </c>
      <c r="AS26" s="45" t="e">
        <f t="shared" si="32"/>
        <v>#REF!</v>
      </c>
      <c r="AT26" s="45" t="e">
        <f t="shared" si="32"/>
        <v>#REF!</v>
      </c>
      <c r="AU26" s="45" t="e">
        <f t="shared" si="32"/>
        <v>#REF!</v>
      </c>
      <c r="AV26" s="45" t="e">
        <f t="shared" si="32"/>
        <v>#REF!</v>
      </c>
      <c r="AW26" s="45" t="e">
        <f t="shared" si="32"/>
        <v>#REF!</v>
      </c>
      <c r="AX26" s="45" t="e">
        <f t="shared" ref="AX26" si="33">AX16*0.87</f>
        <v>#REF!</v>
      </c>
      <c r="AY26" s="45" t="e">
        <f t="shared" ref="AY26:BF26" si="34">AY16*0.87</f>
        <v>#REF!</v>
      </c>
      <c r="AZ26" s="45" t="e">
        <f t="shared" si="34"/>
        <v>#REF!</v>
      </c>
      <c r="BA26" s="45" t="e">
        <f t="shared" si="34"/>
        <v>#REF!</v>
      </c>
      <c r="BB26" s="45" t="e">
        <f t="shared" si="34"/>
        <v>#REF!</v>
      </c>
      <c r="BC26" s="45" t="e">
        <f t="shared" si="34"/>
        <v>#REF!</v>
      </c>
      <c r="BD26" s="45" t="e">
        <f t="shared" si="34"/>
        <v>#REF!</v>
      </c>
      <c r="BE26" s="45" t="e">
        <f t="shared" si="34"/>
        <v>#REF!</v>
      </c>
      <c r="BF26" s="45" t="e">
        <f t="shared" si="34"/>
        <v>#REF!</v>
      </c>
      <c r="BG26" s="45" t="e">
        <f t="shared" ref="BG26:BH26" si="35">BG16*0.87</f>
        <v>#REF!</v>
      </c>
      <c r="BH26" s="45" t="e">
        <f t="shared" si="35"/>
        <v>#REF!</v>
      </c>
    </row>
    <row r="27" spans="1:70" s="14" customFormat="1" ht="12" customHeight="1" x14ac:dyDescent="0.2">
      <c r="A27" s="42">
        <v>2</v>
      </c>
      <c r="B27" s="45" t="e">
        <f t="shared" si="30"/>
        <v>#REF!</v>
      </c>
      <c r="C27" s="45" t="e">
        <f t="shared" si="30"/>
        <v>#REF!</v>
      </c>
      <c r="D27" s="45" t="e">
        <f t="shared" si="30"/>
        <v>#REF!</v>
      </c>
      <c r="E27" s="45" t="e">
        <f t="shared" si="30"/>
        <v>#REF!</v>
      </c>
      <c r="F27" s="45" t="e">
        <f t="shared" si="30"/>
        <v>#REF!</v>
      </c>
      <c r="G27" s="45" t="e">
        <f t="shared" si="30"/>
        <v>#REF!</v>
      </c>
      <c r="H27" s="45" t="e">
        <f t="shared" si="30"/>
        <v>#REF!</v>
      </c>
      <c r="I27" s="45" t="e">
        <f t="shared" si="30"/>
        <v>#REF!</v>
      </c>
      <c r="J27" s="45" t="e">
        <f t="shared" si="30"/>
        <v>#REF!</v>
      </c>
      <c r="K27" s="45" t="e">
        <f t="shared" si="30"/>
        <v>#REF!</v>
      </c>
      <c r="L27" s="45" t="e">
        <f t="shared" si="30"/>
        <v>#REF!</v>
      </c>
      <c r="M27" s="45" t="e">
        <f t="shared" si="30"/>
        <v>#REF!</v>
      </c>
      <c r="N27" s="45" t="e">
        <f t="shared" si="30"/>
        <v>#REF!</v>
      </c>
      <c r="O27" s="45" t="e">
        <f t="shared" si="30"/>
        <v>#REF!</v>
      </c>
      <c r="P27" s="45" t="e">
        <f t="shared" si="30"/>
        <v>#REF!</v>
      </c>
      <c r="Q27" s="45" t="e">
        <f t="shared" si="30"/>
        <v>#REF!</v>
      </c>
      <c r="R27" s="45" t="e">
        <f t="shared" si="30"/>
        <v>#REF!</v>
      </c>
      <c r="S27" s="45" t="e">
        <f t="shared" si="30"/>
        <v>#REF!</v>
      </c>
      <c r="T27" s="45" t="e">
        <f t="shared" si="30"/>
        <v>#REF!</v>
      </c>
      <c r="U27" s="45" t="e">
        <f t="shared" si="30"/>
        <v>#REF!</v>
      </c>
      <c r="V27" s="45" t="e">
        <f t="shared" si="30"/>
        <v>#REF!</v>
      </c>
      <c r="W27" s="45" t="e">
        <f t="shared" si="30"/>
        <v>#REF!</v>
      </c>
      <c r="X27" s="45" t="e">
        <f t="shared" si="30"/>
        <v>#REF!</v>
      </c>
      <c r="Y27" s="45" t="e">
        <f t="shared" si="30"/>
        <v>#REF!</v>
      </c>
      <c r="Z27" s="45" t="e">
        <f t="shared" si="30"/>
        <v>#REF!</v>
      </c>
      <c r="AA27" s="45" t="e">
        <f t="shared" si="30"/>
        <v>#REF!</v>
      </c>
      <c r="AB27" s="45" t="e">
        <f t="shared" ref="AB27:AM27" si="36">AB17*0.87</f>
        <v>#REF!</v>
      </c>
      <c r="AC27" s="45" t="e">
        <f t="shared" si="36"/>
        <v>#REF!</v>
      </c>
      <c r="AD27" s="45" t="e">
        <f t="shared" si="36"/>
        <v>#REF!</v>
      </c>
      <c r="AE27" s="45" t="e">
        <f t="shared" si="36"/>
        <v>#REF!</v>
      </c>
      <c r="AF27" s="45" t="e">
        <f t="shared" si="36"/>
        <v>#REF!</v>
      </c>
      <c r="AG27" s="45" t="e">
        <f t="shared" si="36"/>
        <v>#REF!</v>
      </c>
      <c r="AH27" s="45" t="e">
        <f t="shared" si="36"/>
        <v>#REF!</v>
      </c>
      <c r="AI27" s="45" t="e">
        <f t="shared" si="36"/>
        <v>#REF!</v>
      </c>
      <c r="AJ27" s="45" t="e">
        <f t="shared" si="36"/>
        <v>#REF!</v>
      </c>
      <c r="AK27" s="45" t="e">
        <f t="shared" si="36"/>
        <v>#REF!</v>
      </c>
      <c r="AL27" s="45" t="e">
        <f t="shared" si="36"/>
        <v>#REF!</v>
      </c>
      <c r="AM27" s="45" t="e">
        <f t="shared" si="36"/>
        <v>#REF!</v>
      </c>
      <c r="AN27" s="45" t="e">
        <f t="shared" ref="AN27:AW27" si="37">AN17*0.87</f>
        <v>#REF!</v>
      </c>
      <c r="AO27" s="45" t="e">
        <f t="shared" si="37"/>
        <v>#REF!</v>
      </c>
      <c r="AP27" s="45" t="e">
        <f t="shared" si="37"/>
        <v>#REF!</v>
      </c>
      <c r="AQ27" s="45" t="e">
        <f t="shared" si="37"/>
        <v>#REF!</v>
      </c>
      <c r="AR27" s="45" t="e">
        <f t="shared" si="37"/>
        <v>#REF!</v>
      </c>
      <c r="AS27" s="45" t="e">
        <f t="shared" si="37"/>
        <v>#REF!</v>
      </c>
      <c r="AT27" s="45" t="e">
        <f t="shared" si="37"/>
        <v>#REF!</v>
      </c>
      <c r="AU27" s="45" t="e">
        <f t="shared" si="37"/>
        <v>#REF!</v>
      </c>
      <c r="AV27" s="45" t="e">
        <f t="shared" si="37"/>
        <v>#REF!</v>
      </c>
      <c r="AW27" s="45" t="e">
        <f t="shared" si="37"/>
        <v>#REF!</v>
      </c>
      <c r="AX27" s="45" t="e">
        <f t="shared" ref="AX27" si="38">AX17*0.87</f>
        <v>#REF!</v>
      </c>
      <c r="AY27" s="45" t="e">
        <f t="shared" ref="AY27:BF27" si="39">AY17*0.87</f>
        <v>#REF!</v>
      </c>
      <c r="AZ27" s="45" t="e">
        <f t="shared" si="39"/>
        <v>#REF!</v>
      </c>
      <c r="BA27" s="45" t="e">
        <f t="shared" si="39"/>
        <v>#REF!</v>
      </c>
      <c r="BB27" s="45" t="e">
        <f t="shared" si="39"/>
        <v>#REF!</v>
      </c>
      <c r="BC27" s="45" t="e">
        <f t="shared" si="39"/>
        <v>#REF!</v>
      </c>
      <c r="BD27" s="45" t="e">
        <f t="shared" si="39"/>
        <v>#REF!</v>
      </c>
      <c r="BE27" s="45" t="e">
        <f t="shared" si="39"/>
        <v>#REF!</v>
      </c>
      <c r="BF27" s="45" t="e">
        <f t="shared" si="39"/>
        <v>#REF!</v>
      </c>
      <c r="BG27" s="45" t="e">
        <f t="shared" ref="BG27:BH27" si="40">BG17*0.87</f>
        <v>#REF!</v>
      </c>
      <c r="BH27" s="45" t="e">
        <f t="shared" si="40"/>
        <v>#REF!</v>
      </c>
    </row>
    <row r="28" spans="1:70" s="14" customFormat="1" ht="12" customHeight="1" x14ac:dyDescent="0.2">
      <c r="A28" s="33" t="s">
        <v>54</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row>
    <row r="29" spans="1:70" s="14" customFormat="1" ht="12" customHeight="1" x14ac:dyDescent="0.2">
      <c r="A29" s="42">
        <v>1</v>
      </c>
      <c r="B29" s="45" t="e">
        <f t="shared" ref="B29:AA30" si="41">B19*0.87</f>
        <v>#REF!</v>
      </c>
      <c r="C29" s="45" t="e">
        <f t="shared" si="41"/>
        <v>#REF!</v>
      </c>
      <c r="D29" s="45" t="e">
        <f t="shared" si="41"/>
        <v>#REF!</v>
      </c>
      <c r="E29" s="45" t="e">
        <f t="shared" si="41"/>
        <v>#REF!</v>
      </c>
      <c r="F29" s="45" t="e">
        <f t="shared" si="41"/>
        <v>#REF!</v>
      </c>
      <c r="G29" s="45" t="e">
        <f t="shared" si="41"/>
        <v>#REF!</v>
      </c>
      <c r="H29" s="45" t="e">
        <f t="shared" si="41"/>
        <v>#REF!</v>
      </c>
      <c r="I29" s="45" t="e">
        <f t="shared" si="41"/>
        <v>#REF!</v>
      </c>
      <c r="J29" s="45" t="e">
        <f t="shared" si="41"/>
        <v>#REF!</v>
      </c>
      <c r="K29" s="45" t="e">
        <f t="shared" si="41"/>
        <v>#REF!</v>
      </c>
      <c r="L29" s="45" t="e">
        <f t="shared" si="41"/>
        <v>#REF!</v>
      </c>
      <c r="M29" s="45" t="e">
        <f t="shared" si="41"/>
        <v>#REF!</v>
      </c>
      <c r="N29" s="45" t="e">
        <f t="shared" si="41"/>
        <v>#REF!</v>
      </c>
      <c r="O29" s="45" t="e">
        <f t="shared" si="41"/>
        <v>#REF!</v>
      </c>
      <c r="P29" s="45" t="e">
        <f t="shared" si="41"/>
        <v>#REF!</v>
      </c>
      <c r="Q29" s="45" t="e">
        <f t="shared" si="41"/>
        <v>#REF!</v>
      </c>
      <c r="R29" s="45" t="e">
        <f t="shared" si="41"/>
        <v>#REF!</v>
      </c>
      <c r="S29" s="45" t="e">
        <f t="shared" si="41"/>
        <v>#REF!</v>
      </c>
      <c r="T29" s="45" t="e">
        <f t="shared" si="41"/>
        <v>#REF!</v>
      </c>
      <c r="U29" s="45" t="e">
        <f t="shared" si="41"/>
        <v>#REF!</v>
      </c>
      <c r="V29" s="45" t="e">
        <f t="shared" si="41"/>
        <v>#REF!</v>
      </c>
      <c r="W29" s="45" t="e">
        <f t="shared" si="41"/>
        <v>#REF!</v>
      </c>
      <c r="X29" s="45" t="e">
        <f t="shared" si="41"/>
        <v>#REF!</v>
      </c>
      <c r="Y29" s="45" t="e">
        <f t="shared" si="41"/>
        <v>#REF!</v>
      </c>
      <c r="Z29" s="45" t="e">
        <f t="shared" si="41"/>
        <v>#REF!</v>
      </c>
      <c r="AA29" s="45" t="e">
        <f t="shared" si="41"/>
        <v>#REF!</v>
      </c>
      <c r="AB29" s="45" t="e">
        <f t="shared" ref="AB29:AM29" si="42">AB19*0.87</f>
        <v>#REF!</v>
      </c>
      <c r="AC29" s="45" t="e">
        <f t="shared" si="42"/>
        <v>#REF!</v>
      </c>
      <c r="AD29" s="45" t="e">
        <f t="shared" si="42"/>
        <v>#REF!</v>
      </c>
      <c r="AE29" s="45" t="e">
        <f t="shared" si="42"/>
        <v>#REF!</v>
      </c>
      <c r="AF29" s="45" t="e">
        <f t="shared" si="42"/>
        <v>#REF!</v>
      </c>
      <c r="AG29" s="45" t="e">
        <f t="shared" si="42"/>
        <v>#REF!</v>
      </c>
      <c r="AH29" s="45" t="e">
        <f t="shared" si="42"/>
        <v>#REF!</v>
      </c>
      <c r="AI29" s="45" t="e">
        <f t="shared" si="42"/>
        <v>#REF!</v>
      </c>
      <c r="AJ29" s="45" t="e">
        <f t="shared" si="42"/>
        <v>#REF!</v>
      </c>
      <c r="AK29" s="45" t="e">
        <f t="shared" si="42"/>
        <v>#REF!</v>
      </c>
      <c r="AL29" s="45" t="e">
        <f t="shared" si="42"/>
        <v>#REF!</v>
      </c>
      <c r="AM29" s="45" t="e">
        <f t="shared" si="42"/>
        <v>#REF!</v>
      </c>
      <c r="AN29" s="45" t="e">
        <f t="shared" ref="AN29:AW29" si="43">AN19*0.87</f>
        <v>#REF!</v>
      </c>
      <c r="AO29" s="45" t="e">
        <f t="shared" si="43"/>
        <v>#REF!</v>
      </c>
      <c r="AP29" s="45" t="e">
        <f t="shared" si="43"/>
        <v>#REF!</v>
      </c>
      <c r="AQ29" s="45" t="e">
        <f t="shared" si="43"/>
        <v>#REF!</v>
      </c>
      <c r="AR29" s="45" t="e">
        <f t="shared" si="43"/>
        <v>#REF!</v>
      </c>
      <c r="AS29" s="45" t="e">
        <f t="shared" si="43"/>
        <v>#REF!</v>
      </c>
      <c r="AT29" s="45" t="e">
        <f t="shared" si="43"/>
        <v>#REF!</v>
      </c>
      <c r="AU29" s="45" t="e">
        <f t="shared" si="43"/>
        <v>#REF!</v>
      </c>
      <c r="AV29" s="45" t="e">
        <f t="shared" si="43"/>
        <v>#REF!</v>
      </c>
      <c r="AW29" s="45" t="e">
        <f t="shared" si="43"/>
        <v>#REF!</v>
      </c>
      <c r="AX29" s="45" t="e">
        <f t="shared" ref="AX29" si="44">AX19*0.87</f>
        <v>#REF!</v>
      </c>
      <c r="AY29" s="45" t="e">
        <f t="shared" ref="AY29:BF29" si="45">AY19*0.87</f>
        <v>#REF!</v>
      </c>
      <c r="AZ29" s="45" t="e">
        <f t="shared" si="45"/>
        <v>#REF!</v>
      </c>
      <c r="BA29" s="45" t="e">
        <f t="shared" si="45"/>
        <v>#REF!</v>
      </c>
      <c r="BB29" s="45" t="e">
        <f t="shared" si="45"/>
        <v>#REF!</v>
      </c>
      <c r="BC29" s="45" t="e">
        <f t="shared" si="45"/>
        <v>#REF!</v>
      </c>
      <c r="BD29" s="45" t="e">
        <f t="shared" si="45"/>
        <v>#REF!</v>
      </c>
      <c r="BE29" s="45" t="e">
        <f t="shared" si="45"/>
        <v>#REF!</v>
      </c>
      <c r="BF29" s="45" t="e">
        <f t="shared" si="45"/>
        <v>#REF!</v>
      </c>
      <c r="BG29" s="45" t="e">
        <f t="shared" ref="BG29:BH29" si="46">BG19*0.87</f>
        <v>#REF!</v>
      </c>
      <c r="BH29" s="45" t="e">
        <f t="shared" si="46"/>
        <v>#REF!</v>
      </c>
    </row>
    <row r="30" spans="1:70" s="14" customFormat="1" ht="12" customHeight="1" x14ac:dyDescent="0.2">
      <c r="A30" s="42">
        <v>2</v>
      </c>
      <c r="B30" s="45" t="e">
        <f t="shared" si="41"/>
        <v>#REF!</v>
      </c>
      <c r="C30" s="45" t="e">
        <f t="shared" si="41"/>
        <v>#REF!</v>
      </c>
      <c r="D30" s="45" t="e">
        <f t="shared" si="41"/>
        <v>#REF!</v>
      </c>
      <c r="E30" s="45" t="e">
        <f t="shared" si="41"/>
        <v>#REF!</v>
      </c>
      <c r="F30" s="45" t="e">
        <f t="shared" si="41"/>
        <v>#REF!</v>
      </c>
      <c r="G30" s="45" t="e">
        <f t="shared" si="41"/>
        <v>#REF!</v>
      </c>
      <c r="H30" s="45" t="e">
        <f t="shared" si="41"/>
        <v>#REF!</v>
      </c>
      <c r="I30" s="45" t="e">
        <f t="shared" si="41"/>
        <v>#REF!</v>
      </c>
      <c r="J30" s="45" t="e">
        <f t="shared" si="41"/>
        <v>#REF!</v>
      </c>
      <c r="K30" s="45" t="e">
        <f t="shared" si="41"/>
        <v>#REF!</v>
      </c>
      <c r="L30" s="45" t="e">
        <f t="shared" si="41"/>
        <v>#REF!</v>
      </c>
      <c r="M30" s="45" t="e">
        <f t="shared" si="41"/>
        <v>#REF!</v>
      </c>
      <c r="N30" s="45" t="e">
        <f t="shared" si="41"/>
        <v>#REF!</v>
      </c>
      <c r="O30" s="45" t="e">
        <f t="shared" si="41"/>
        <v>#REF!</v>
      </c>
      <c r="P30" s="45" t="e">
        <f t="shared" si="41"/>
        <v>#REF!</v>
      </c>
      <c r="Q30" s="45" t="e">
        <f t="shared" si="41"/>
        <v>#REF!</v>
      </c>
      <c r="R30" s="45" t="e">
        <f t="shared" si="41"/>
        <v>#REF!</v>
      </c>
      <c r="S30" s="45" t="e">
        <f t="shared" si="41"/>
        <v>#REF!</v>
      </c>
      <c r="T30" s="45" t="e">
        <f t="shared" si="41"/>
        <v>#REF!</v>
      </c>
      <c r="U30" s="45" t="e">
        <f t="shared" si="41"/>
        <v>#REF!</v>
      </c>
      <c r="V30" s="45" t="e">
        <f t="shared" si="41"/>
        <v>#REF!</v>
      </c>
      <c r="W30" s="45" t="e">
        <f t="shared" si="41"/>
        <v>#REF!</v>
      </c>
      <c r="X30" s="45" t="e">
        <f t="shared" si="41"/>
        <v>#REF!</v>
      </c>
      <c r="Y30" s="45" t="e">
        <f t="shared" si="41"/>
        <v>#REF!</v>
      </c>
      <c r="Z30" s="45" t="e">
        <f t="shared" si="41"/>
        <v>#REF!</v>
      </c>
      <c r="AA30" s="45" t="e">
        <f t="shared" si="41"/>
        <v>#REF!</v>
      </c>
      <c r="AB30" s="45" t="e">
        <f t="shared" ref="AB30:AM30" si="47">AB20*0.87</f>
        <v>#REF!</v>
      </c>
      <c r="AC30" s="45" t="e">
        <f t="shared" si="47"/>
        <v>#REF!</v>
      </c>
      <c r="AD30" s="45" t="e">
        <f t="shared" si="47"/>
        <v>#REF!</v>
      </c>
      <c r="AE30" s="45" t="e">
        <f t="shared" si="47"/>
        <v>#REF!</v>
      </c>
      <c r="AF30" s="45" t="e">
        <f t="shared" si="47"/>
        <v>#REF!</v>
      </c>
      <c r="AG30" s="45" t="e">
        <f t="shared" si="47"/>
        <v>#REF!</v>
      </c>
      <c r="AH30" s="45" t="e">
        <f t="shared" si="47"/>
        <v>#REF!</v>
      </c>
      <c r="AI30" s="45" t="e">
        <f t="shared" si="47"/>
        <v>#REF!</v>
      </c>
      <c r="AJ30" s="45" t="e">
        <f t="shared" si="47"/>
        <v>#REF!</v>
      </c>
      <c r="AK30" s="45" t="e">
        <f t="shared" si="47"/>
        <v>#REF!</v>
      </c>
      <c r="AL30" s="45" t="e">
        <f t="shared" si="47"/>
        <v>#REF!</v>
      </c>
      <c r="AM30" s="45" t="e">
        <f t="shared" si="47"/>
        <v>#REF!</v>
      </c>
      <c r="AN30" s="45" t="e">
        <f t="shared" ref="AN30:AW30" si="48">AN20*0.87</f>
        <v>#REF!</v>
      </c>
      <c r="AO30" s="45" t="e">
        <f t="shared" si="48"/>
        <v>#REF!</v>
      </c>
      <c r="AP30" s="45" t="e">
        <f t="shared" si="48"/>
        <v>#REF!</v>
      </c>
      <c r="AQ30" s="45" t="e">
        <f t="shared" si="48"/>
        <v>#REF!</v>
      </c>
      <c r="AR30" s="45" t="e">
        <f t="shared" si="48"/>
        <v>#REF!</v>
      </c>
      <c r="AS30" s="45" t="e">
        <f t="shared" si="48"/>
        <v>#REF!</v>
      </c>
      <c r="AT30" s="45" t="e">
        <f t="shared" si="48"/>
        <v>#REF!</v>
      </c>
      <c r="AU30" s="45" t="e">
        <f t="shared" si="48"/>
        <v>#REF!</v>
      </c>
      <c r="AV30" s="45" t="e">
        <f t="shared" si="48"/>
        <v>#REF!</v>
      </c>
      <c r="AW30" s="45" t="e">
        <f t="shared" si="48"/>
        <v>#REF!</v>
      </c>
      <c r="AX30" s="45" t="e">
        <f t="shared" ref="AX30" si="49">AX20*0.87</f>
        <v>#REF!</v>
      </c>
      <c r="AY30" s="45" t="e">
        <f t="shared" ref="AY30:BF30" si="50">AY20*0.87</f>
        <v>#REF!</v>
      </c>
      <c r="AZ30" s="45" t="e">
        <f t="shared" si="50"/>
        <v>#REF!</v>
      </c>
      <c r="BA30" s="45" t="e">
        <f t="shared" si="50"/>
        <v>#REF!</v>
      </c>
      <c r="BB30" s="45" t="e">
        <f t="shared" si="50"/>
        <v>#REF!</v>
      </c>
      <c r="BC30" s="45" t="e">
        <f t="shared" si="50"/>
        <v>#REF!</v>
      </c>
      <c r="BD30" s="45" t="e">
        <f t="shared" si="50"/>
        <v>#REF!</v>
      </c>
      <c r="BE30" s="45" t="e">
        <f t="shared" si="50"/>
        <v>#REF!</v>
      </c>
      <c r="BF30" s="45" t="e">
        <f t="shared" si="50"/>
        <v>#REF!</v>
      </c>
      <c r="BG30" s="45" t="e">
        <f t="shared" ref="BG30:BH30" si="51">BG20*0.87</f>
        <v>#REF!</v>
      </c>
      <c r="BH30" s="45" t="e">
        <f t="shared" si="51"/>
        <v>#REF!</v>
      </c>
    </row>
    <row r="31" spans="1:70" s="14" customFormat="1" ht="12" customHeight="1" x14ac:dyDescent="0.2">
      <c r="A31" s="123"/>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70" ht="15" customHeight="1" x14ac:dyDescent="0.2">
      <c r="A32" s="243" t="s">
        <v>156</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5"/>
    </row>
    <row r="33" spans="1:70" ht="18" customHeight="1" x14ac:dyDescent="0.2">
      <c r="A33" s="246"/>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8"/>
    </row>
    <row r="34" spans="1:70" ht="12" customHeight="1" x14ac:dyDescent="0.2">
      <c r="A34" s="249"/>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1"/>
    </row>
    <row r="35" spans="1:70" ht="12" customHeight="1" x14ac:dyDescent="0.2">
      <c r="A35" s="2"/>
    </row>
    <row r="36" spans="1:70" ht="12" customHeight="1" x14ac:dyDescent="0.2">
      <c r="A36" s="223" t="s">
        <v>157</v>
      </c>
    </row>
    <row r="37" spans="1:70" ht="12" customHeight="1" x14ac:dyDescent="0.2">
      <c r="A37" s="223"/>
    </row>
    <row r="38" spans="1:70" ht="12" customHeight="1" x14ac:dyDescent="0.2">
      <c r="A38" s="223"/>
    </row>
    <row r="39" spans="1:70" customFormat="1" ht="12.75" x14ac:dyDescent="0.2"/>
    <row r="40" spans="1:70" x14ac:dyDescent="0.2">
      <c r="A40" s="87" t="s">
        <v>80</v>
      </c>
    </row>
    <row r="41" spans="1:70" ht="24" x14ac:dyDescent="0.2">
      <c r="A41" s="109" t="s">
        <v>124</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row>
    <row r="42" spans="1:70" ht="24" x14ac:dyDescent="0.2">
      <c r="A42" s="109" t="s">
        <v>132</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70" x14ac:dyDescent="0.2">
      <c r="A43" s="13"/>
    </row>
    <row r="44" spans="1:70" x14ac:dyDescent="0.2">
      <c r="A44" s="86" t="s">
        <v>58</v>
      </c>
    </row>
    <row r="45" spans="1:70" x14ac:dyDescent="0.2">
      <c r="A45" s="60" t="s">
        <v>60</v>
      </c>
    </row>
    <row r="46" spans="1:70" x14ac:dyDescent="0.2">
      <c r="A46" s="60" t="s">
        <v>61</v>
      </c>
    </row>
    <row r="47" spans="1:70" x14ac:dyDescent="0.2">
      <c r="A47" s="60" t="s">
        <v>62</v>
      </c>
    </row>
    <row r="48" spans="1:70" x14ac:dyDescent="0.2">
      <c r="A48" s="60" t="s">
        <v>63</v>
      </c>
    </row>
    <row r="49" spans="1:30" ht="24" x14ac:dyDescent="0.2">
      <c r="A49" s="120" t="s">
        <v>136</v>
      </c>
    </row>
    <row r="50" spans="1:30" x14ac:dyDescent="0.2">
      <c r="A50" s="60" t="s">
        <v>101</v>
      </c>
    </row>
    <row r="51" spans="1:30" x14ac:dyDescent="0.2">
      <c r="A51" s="110" t="s">
        <v>150</v>
      </c>
    </row>
    <row r="52" spans="1:30" ht="31.5" x14ac:dyDescent="0.2">
      <c r="A52" s="117" t="s">
        <v>125</v>
      </c>
    </row>
    <row r="53" spans="1:30" ht="31.5" x14ac:dyDescent="0.2">
      <c r="A53" s="121" t="s">
        <v>143</v>
      </c>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30" ht="21" x14ac:dyDescent="0.2">
      <c r="A54" s="121" t="s">
        <v>144</v>
      </c>
      <c r="B54" s="102"/>
      <c r="C54" s="102"/>
      <c r="D54" s="102"/>
      <c r="E54" s="102"/>
      <c r="F54" s="102"/>
      <c r="G54" s="102"/>
      <c r="H54" s="102"/>
      <c r="I54" s="102"/>
      <c r="J54" s="102"/>
      <c r="K54" s="102"/>
      <c r="L54" s="102"/>
      <c r="M54" s="102"/>
      <c r="N54" s="102"/>
      <c r="O54" s="102"/>
      <c r="P54" s="102"/>
      <c r="Q54" s="102"/>
      <c r="R54" s="102"/>
      <c r="S54" s="102"/>
      <c r="T54" s="102"/>
      <c r="U54" s="102"/>
      <c r="V54" s="102"/>
      <c r="W54" s="103"/>
      <c r="X54" s="103"/>
      <c r="Y54" s="103"/>
      <c r="Z54" s="112"/>
      <c r="AA54" s="107"/>
      <c r="AB54" s="107"/>
      <c r="AC54" s="107"/>
      <c r="AD54" s="107"/>
    </row>
    <row r="55" spans="1:30" ht="21" x14ac:dyDescent="0.2">
      <c r="A55" s="121" t="s">
        <v>145</v>
      </c>
      <c r="B55" s="102"/>
      <c r="C55" s="102"/>
      <c r="D55" s="102"/>
      <c r="E55" s="102"/>
      <c r="F55" s="102"/>
      <c r="G55" s="102"/>
      <c r="H55" s="102"/>
      <c r="I55" s="102"/>
      <c r="J55" s="102"/>
      <c r="K55" s="102"/>
      <c r="L55" s="102"/>
      <c r="M55" s="102"/>
      <c r="N55" s="102"/>
      <c r="O55" s="102"/>
      <c r="P55" s="102"/>
      <c r="Q55" s="102"/>
      <c r="R55" s="102"/>
      <c r="S55" s="102"/>
      <c r="T55" s="102"/>
      <c r="U55" s="102"/>
      <c r="V55" s="102"/>
      <c r="W55" s="103"/>
      <c r="X55" s="103"/>
      <c r="Y55" s="103"/>
      <c r="Z55" s="112"/>
      <c r="AA55" s="107"/>
      <c r="AB55" s="107"/>
      <c r="AC55" s="107"/>
      <c r="AD55" s="107"/>
    </row>
    <row r="56" spans="1:30" ht="42" x14ac:dyDescent="0.2">
      <c r="A56" s="121" t="s">
        <v>146</v>
      </c>
      <c r="B56" s="105"/>
      <c r="C56" s="105"/>
      <c r="D56" s="105"/>
      <c r="E56" s="105"/>
      <c r="F56" s="105"/>
      <c r="G56" s="105"/>
      <c r="H56" s="105"/>
      <c r="I56" s="105"/>
      <c r="J56" s="105"/>
      <c r="K56" s="105"/>
      <c r="L56" s="105"/>
      <c r="M56" s="105"/>
      <c r="N56" s="105"/>
      <c r="O56" s="105"/>
      <c r="P56" s="105"/>
      <c r="Q56" s="105"/>
      <c r="R56" s="105"/>
      <c r="S56" s="105"/>
      <c r="T56" s="105"/>
      <c r="U56" s="105"/>
      <c r="V56" s="105"/>
      <c r="W56" s="106"/>
      <c r="X56" s="106"/>
      <c r="Y56" s="106"/>
      <c r="Z56" s="107"/>
      <c r="AA56" s="107"/>
      <c r="AB56" s="107"/>
      <c r="AC56" s="107"/>
      <c r="AD56" s="107"/>
    </row>
    <row r="57" spans="1:30" ht="42" x14ac:dyDescent="0.2">
      <c r="A57" s="121" t="s">
        <v>147</v>
      </c>
    </row>
    <row r="58" spans="1:30" ht="26.25" x14ac:dyDescent="0.2">
      <c r="A58" s="121" t="s">
        <v>148</v>
      </c>
    </row>
    <row r="59" spans="1:30" ht="26.25" x14ac:dyDescent="0.2">
      <c r="A59" s="121" t="s">
        <v>149</v>
      </c>
    </row>
    <row r="60" spans="1:30" ht="42" x14ac:dyDescent="0.2">
      <c r="A60" s="121" t="s">
        <v>137</v>
      </c>
    </row>
    <row r="61" spans="1:30" ht="21" x14ac:dyDescent="0.2">
      <c r="A61" s="121" t="s">
        <v>138</v>
      </c>
    </row>
    <row r="62" spans="1:30" ht="21" x14ac:dyDescent="0.2">
      <c r="A62" s="121" t="s">
        <v>139</v>
      </c>
    </row>
    <row r="63" spans="1:30" ht="31.5" x14ac:dyDescent="0.2">
      <c r="A63" s="121" t="s">
        <v>140</v>
      </c>
    </row>
    <row r="64" spans="1:30" ht="31.5" x14ac:dyDescent="0.2">
      <c r="A64" s="121" t="s">
        <v>141</v>
      </c>
    </row>
    <row r="65" spans="1:1" ht="31.5" x14ac:dyDescent="0.2">
      <c r="A65" s="121" t="s">
        <v>142</v>
      </c>
    </row>
    <row r="66" spans="1:1" ht="12.75" x14ac:dyDescent="0.2">
      <c r="A66"/>
    </row>
    <row r="67" spans="1:1" ht="31.5" x14ac:dyDescent="0.2">
      <c r="A67" s="111" t="s">
        <v>126</v>
      </c>
    </row>
    <row r="68" spans="1:1" ht="12.75" x14ac:dyDescent="0.2">
      <c r="A68"/>
    </row>
    <row r="69" spans="1:1" ht="31.5" x14ac:dyDescent="0.2">
      <c r="A69" s="111" t="s">
        <v>127</v>
      </c>
    </row>
    <row r="70" spans="1:1" ht="94.5" x14ac:dyDescent="0.2">
      <c r="A70" s="118" t="s">
        <v>133</v>
      </c>
    </row>
    <row r="71" spans="1:1" ht="21" x14ac:dyDescent="0.2">
      <c r="A71" s="111" t="s">
        <v>128</v>
      </c>
    </row>
    <row r="73" spans="1:1" x14ac:dyDescent="0.2">
      <c r="A73" s="91" t="s">
        <v>65</v>
      </c>
    </row>
    <row r="74" spans="1:1" ht="36" x14ac:dyDescent="0.2">
      <c r="A74" s="62" t="s">
        <v>104</v>
      </c>
    </row>
    <row r="75" spans="1:1" ht="36" x14ac:dyDescent="0.2">
      <c r="A75" s="62" t="s">
        <v>105</v>
      </c>
    </row>
  </sheetData>
  <mergeCells count="2">
    <mergeCell ref="A32:BR34"/>
    <mergeCell ref="A36:A38"/>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BR55"/>
  <sheetViews>
    <sheetView zoomScaleNormal="100" workbookViewId="0">
      <pane xSplit="1" topLeftCell="AM1" activePane="topRight" state="frozen"/>
      <selection activeCell="BE26" sqref="BE26:BE27"/>
      <selection pane="topRight" activeCell="BF6" sqref="BF6"/>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85546875" style="2" customWidth="1"/>
    <col min="60" max="60" width="9.710937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5" customFormat="1" ht="15" customHeight="1" x14ac:dyDescent="0.2">
      <c r="A2" s="119" t="s">
        <v>154</v>
      </c>
      <c r="B2" s="6"/>
      <c r="C2" s="6"/>
      <c r="D2" s="6"/>
      <c r="E2" s="77"/>
      <c r="F2" s="77"/>
      <c r="G2" s="77"/>
      <c r="H2" s="77"/>
      <c r="I2" s="77"/>
      <c r="J2" s="77"/>
      <c r="K2" s="77"/>
      <c r="L2" s="77"/>
      <c r="M2" s="77"/>
      <c r="N2" s="77"/>
      <c r="O2" s="77"/>
      <c r="P2" s="77"/>
      <c r="Q2" s="77"/>
      <c r="R2" s="77"/>
      <c r="S2" s="77"/>
      <c r="T2" s="77"/>
      <c r="U2" s="77"/>
      <c r="V2" s="77"/>
      <c r="W2" s="77"/>
      <c r="X2" s="77"/>
      <c r="Y2" s="77"/>
      <c r="Z2" s="77"/>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FIT20'!AA16*0.9</f>
        <v>#REF!</v>
      </c>
      <c r="AB6" s="45" t="e">
        <f>'ЗЭГ FIT20'!AB16*0.9</f>
        <v>#REF!</v>
      </c>
      <c r="AC6" s="45" t="e">
        <f>'ЗЭГ FIT20'!AC16*0.9</f>
        <v>#REF!</v>
      </c>
      <c r="AD6" s="45" t="e">
        <f>'ЗЭГ FIT20'!AD16*0.9</f>
        <v>#REF!</v>
      </c>
      <c r="AE6" s="45" t="e">
        <f>'ЗЭГ FIT20'!AE16*0.9</f>
        <v>#REF!</v>
      </c>
      <c r="AF6" s="45" t="e">
        <f>'ЗЭГ FIT20'!AF16*0.9</f>
        <v>#REF!</v>
      </c>
      <c r="AG6" s="45" t="e">
        <f>'ЗЭГ FIT20'!AG16*0.9</f>
        <v>#REF!</v>
      </c>
      <c r="AH6" s="45" t="e">
        <f>'ЗЭГ FIT20'!AH16*0.9</f>
        <v>#REF!</v>
      </c>
      <c r="AI6" s="45" t="e">
        <f>'ЗЭГ FIT20'!AI16*0.9</f>
        <v>#REF!</v>
      </c>
      <c r="AJ6" s="45" t="e">
        <f>'ЗЭГ FIT20'!AJ16*0.9</f>
        <v>#REF!</v>
      </c>
      <c r="AK6" s="45" t="e">
        <f>'ЗЭГ FIT20'!AK16*0.9</f>
        <v>#REF!</v>
      </c>
      <c r="AL6" s="45" t="e">
        <f>'ЗЭГ FIT20'!AL16*0.9</f>
        <v>#REF!</v>
      </c>
      <c r="AM6" s="45" t="e">
        <f>'ЗЭГ FIT20'!AM16*0.9</f>
        <v>#REF!</v>
      </c>
      <c r="AN6" s="45" t="e">
        <f>'ЗЭГ FIT20'!AN16*0.9</f>
        <v>#REF!</v>
      </c>
      <c r="AO6" s="45" t="e">
        <f>'ЗЭГ FIT20'!AO16*0.9</f>
        <v>#REF!</v>
      </c>
      <c r="AP6" s="45" t="e">
        <f>'ЗЭГ FIT20'!AP16*0.9</f>
        <v>#REF!</v>
      </c>
      <c r="AQ6" s="45" t="e">
        <f>'ЗЭГ FIT20'!AQ16*0.9</f>
        <v>#REF!</v>
      </c>
      <c r="AR6" s="45" t="e">
        <f>'ЗЭГ FIT20'!AR16*0.9</f>
        <v>#REF!</v>
      </c>
      <c r="AS6" s="45" t="e">
        <f>'ЗЭГ FIT20'!AS16*0.9</f>
        <v>#REF!</v>
      </c>
      <c r="AT6" s="45" t="e">
        <f>'ЗЭГ FIT20'!AT16*0.9</f>
        <v>#REF!</v>
      </c>
      <c r="AU6" s="45" t="e">
        <f>'ЗЭГ FIT20'!AU16*0.9</f>
        <v>#REF!</v>
      </c>
      <c r="AV6" s="45" t="e">
        <f>'ЗЭГ FIT20'!AV16*0.9</f>
        <v>#REF!</v>
      </c>
      <c r="AW6" s="45" t="e">
        <f>'ЗЭГ FIT20'!AW16*0.9</f>
        <v>#REF!</v>
      </c>
      <c r="AX6" s="45" t="e">
        <f>'ЗЭГ FIT20'!AX16*0.9</f>
        <v>#REF!</v>
      </c>
      <c r="AY6" s="45" t="e">
        <f>'ЗЭГ FIT20'!AY16*0.9</f>
        <v>#REF!</v>
      </c>
      <c r="AZ6" s="45" t="e">
        <f>'ЗЭГ FIT20'!AZ16*0.9</f>
        <v>#REF!</v>
      </c>
      <c r="BA6" s="45" t="e">
        <f>'ЗЭГ FIT20'!BA16*0.9</f>
        <v>#REF!</v>
      </c>
      <c r="BB6" s="45" t="e">
        <f>'ЗЭГ FIT20'!BB16*0.9</f>
        <v>#REF!</v>
      </c>
      <c r="BC6" s="45" t="e">
        <f>'ЗЭГ FIT20'!BC16*0.9</f>
        <v>#REF!</v>
      </c>
      <c r="BD6" s="45" t="e">
        <f>'ЗЭГ FIT20'!BD16*0.9</f>
        <v>#REF!</v>
      </c>
      <c r="BE6" s="45" t="e">
        <f>'ЗЭГ FIT20'!BE16*0.9</f>
        <v>#REF!</v>
      </c>
      <c r="BF6" s="45" t="e">
        <f>'ЗЭГ FIT20'!BF16*0.9</f>
        <v>#REF!</v>
      </c>
      <c r="BG6" s="45" t="e">
        <f>'ЗЭГ FIT20'!BG16*0.9</f>
        <v>#REF!</v>
      </c>
      <c r="BH6" s="45" t="e">
        <f>'ЗЭГ FIT20'!BH16*0.9</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FIT20'!AA17*0.9</f>
        <v>#REF!</v>
      </c>
      <c r="AB7" s="45" t="e">
        <f>'ЗЭГ FIT20'!AB17*0.9</f>
        <v>#REF!</v>
      </c>
      <c r="AC7" s="45" t="e">
        <f>'ЗЭГ FIT20'!AC17*0.9</f>
        <v>#REF!</v>
      </c>
      <c r="AD7" s="45" t="e">
        <f>'ЗЭГ FIT20'!AD17*0.9</f>
        <v>#REF!</v>
      </c>
      <c r="AE7" s="45" t="e">
        <f>'ЗЭГ FIT20'!AE17*0.9</f>
        <v>#REF!</v>
      </c>
      <c r="AF7" s="45" t="e">
        <f>'ЗЭГ FIT20'!AF17*0.9</f>
        <v>#REF!</v>
      </c>
      <c r="AG7" s="45" t="e">
        <f>'ЗЭГ FIT20'!AG17*0.9</f>
        <v>#REF!</v>
      </c>
      <c r="AH7" s="45" t="e">
        <f>'ЗЭГ FIT20'!AH17*0.9</f>
        <v>#REF!</v>
      </c>
      <c r="AI7" s="45" t="e">
        <f>'ЗЭГ FIT20'!AI17*0.9</f>
        <v>#REF!</v>
      </c>
      <c r="AJ7" s="45" t="e">
        <f>'ЗЭГ FIT20'!AJ17*0.9</f>
        <v>#REF!</v>
      </c>
      <c r="AK7" s="45" t="e">
        <f>'ЗЭГ FIT20'!AK17*0.9</f>
        <v>#REF!</v>
      </c>
      <c r="AL7" s="45" t="e">
        <f>'ЗЭГ FIT20'!AL17*0.9</f>
        <v>#REF!</v>
      </c>
      <c r="AM7" s="45" t="e">
        <f>'ЗЭГ FIT20'!AM17*0.9</f>
        <v>#REF!</v>
      </c>
      <c r="AN7" s="45" t="e">
        <f>'ЗЭГ FIT20'!AN17*0.9</f>
        <v>#REF!</v>
      </c>
      <c r="AO7" s="45" t="e">
        <f>'ЗЭГ FIT20'!AO17*0.9</f>
        <v>#REF!</v>
      </c>
      <c r="AP7" s="45" t="e">
        <f>'ЗЭГ FIT20'!AP17*0.9</f>
        <v>#REF!</v>
      </c>
      <c r="AQ7" s="45" t="e">
        <f>'ЗЭГ FIT20'!AQ17*0.9</f>
        <v>#REF!</v>
      </c>
      <c r="AR7" s="45" t="e">
        <f>'ЗЭГ FIT20'!AR17*0.9</f>
        <v>#REF!</v>
      </c>
      <c r="AS7" s="45" t="e">
        <f>'ЗЭГ FIT20'!AS17*0.9</f>
        <v>#REF!</v>
      </c>
      <c r="AT7" s="45" t="e">
        <f>'ЗЭГ FIT20'!AT17*0.9</f>
        <v>#REF!</v>
      </c>
      <c r="AU7" s="45" t="e">
        <f>'ЗЭГ FIT20'!AU17*0.9</f>
        <v>#REF!</v>
      </c>
      <c r="AV7" s="45" t="e">
        <f>'ЗЭГ FIT20'!AV17*0.9</f>
        <v>#REF!</v>
      </c>
      <c r="AW7" s="45" t="e">
        <f>'ЗЭГ FIT20'!AW17*0.9</f>
        <v>#REF!</v>
      </c>
      <c r="AX7" s="45" t="e">
        <f>'ЗЭГ FIT20'!AX17*0.9</f>
        <v>#REF!</v>
      </c>
      <c r="AY7" s="45" t="e">
        <f>'ЗЭГ FIT20'!AY17*0.9</f>
        <v>#REF!</v>
      </c>
      <c r="AZ7" s="45" t="e">
        <f>'ЗЭГ FIT20'!AZ17*0.9</f>
        <v>#REF!</v>
      </c>
      <c r="BA7" s="45" t="e">
        <f>'ЗЭГ FIT20'!BA17*0.9</f>
        <v>#REF!</v>
      </c>
      <c r="BB7" s="45" t="e">
        <f>'ЗЭГ FIT20'!BB17*0.9</f>
        <v>#REF!</v>
      </c>
      <c r="BC7" s="45" t="e">
        <f>'ЗЭГ FIT20'!BC17*0.9</f>
        <v>#REF!</v>
      </c>
      <c r="BD7" s="45" t="e">
        <f>'ЗЭГ FIT20'!BD17*0.9</f>
        <v>#REF!</v>
      </c>
      <c r="BE7" s="45" t="e">
        <f>'ЗЭГ FIT20'!BE17*0.9</f>
        <v>#REF!</v>
      </c>
      <c r="BF7" s="45" t="e">
        <f>'ЗЭГ FIT20'!BF17*0.9</f>
        <v>#REF!</v>
      </c>
      <c r="BG7" s="45" t="e">
        <f>'ЗЭГ FIT20'!BG17*0.9</f>
        <v>#REF!</v>
      </c>
      <c r="BH7" s="45" t="e">
        <f>'ЗЭГ FIT20'!BH17*0.9</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FIT20'!AA19*0.9</f>
        <v>#REF!</v>
      </c>
      <c r="AB9" s="45" t="e">
        <f>'ЗЭГ FIT20'!AB19*0.9</f>
        <v>#REF!</v>
      </c>
      <c r="AC9" s="45" t="e">
        <f>'ЗЭГ FIT20'!AC19*0.9</f>
        <v>#REF!</v>
      </c>
      <c r="AD9" s="45" t="e">
        <f>'ЗЭГ FIT20'!AD19*0.9</f>
        <v>#REF!</v>
      </c>
      <c r="AE9" s="45" t="e">
        <f>'ЗЭГ FIT20'!AE19*0.9</f>
        <v>#REF!</v>
      </c>
      <c r="AF9" s="45" t="e">
        <f>'ЗЭГ FIT20'!AF19*0.9</f>
        <v>#REF!</v>
      </c>
      <c r="AG9" s="45" t="e">
        <f>'ЗЭГ FIT20'!AG19*0.9</f>
        <v>#REF!</v>
      </c>
      <c r="AH9" s="45" t="e">
        <f>'ЗЭГ FIT20'!AH19*0.9</f>
        <v>#REF!</v>
      </c>
      <c r="AI9" s="45" t="e">
        <f>'ЗЭГ FIT20'!AI19*0.9</f>
        <v>#REF!</v>
      </c>
      <c r="AJ9" s="45" t="e">
        <f>'ЗЭГ FIT20'!AJ19*0.9</f>
        <v>#REF!</v>
      </c>
      <c r="AK9" s="45" t="e">
        <f>'ЗЭГ FIT20'!AK19*0.9</f>
        <v>#REF!</v>
      </c>
      <c r="AL9" s="45" t="e">
        <f>'ЗЭГ FIT20'!AL19*0.9</f>
        <v>#REF!</v>
      </c>
      <c r="AM9" s="45" t="e">
        <f>'ЗЭГ FIT20'!AM19*0.9</f>
        <v>#REF!</v>
      </c>
      <c r="AN9" s="45" t="e">
        <f>'ЗЭГ FIT20'!AN19*0.9</f>
        <v>#REF!</v>
      </c>
      <c r="AO9" s="45" t="e">
        <f>'ЗЭГ FIT20'!AO19*0.9</f>
        <v>#REF!</v>
      </c>
      <c r="AP9" s="45" t="e">
        <f>'ЗЭГ FIT20'!AP19*0.9</f>
        <v>#REF!</v>
      </c>
      <c r="AQ9" s="45" t="e">
        <f>'ЗЭГ FIT20'!AQ19*0.9</f>
        <v>#REF!</v>
      </c>
      <c r="AR9" s="45" t="e">
        <f>'ЗЭГ FIT20'!AR19*0.9</f>
        <v>#REF!</v>
      </c>
      <c r="AS9" s="45" t="e">
        <f>'ЗЭГ FIT20'!AS19*0.9</f>
        <v>#REF!</v>
      </c>
      <c r="AT9" s="45" t="e">
        <f>'ЗЭГ FIT20'!AT19*0.9</f>
        <v>#REF!</v>
      </c>
      <c r="AU9" s="45" t="e">
        <f>'ЗЭГ FIT20'!AU19*0.9</f>
        <v>#REF!</v>
      </c>
      <c r="AV9" s="45" t="e">
        <f>'ЗЭГ FIT20'!AV19*0.9</f>
        <v>#REF!</v>
      </c>
      <c r="AW9" s="45" t="e">
        <f>'ЗЭГ FIT20'!AW19*0.9</f>
        <v>#REF!</v>
      </c>
      <c r="AX9" s="45" t="e">
        <f>'ЗЭГ FIT20'!AX19*0.9</f>
        <v>#REF!</v>
      </c>
      <c r="AY9" s="45" t="e">
        <f>'ЗЭГ FIT20'!AY19*0.9</f>
        <v>#REF!</v>
      </c>
      <c r="AZ9" s="45" t="e">
        <f>'ЗЭГ FIT20'!AZ19*0.9</f>
        <v>#REF!</v>
      </c>
      <c r="BA9" s="45" t="e">
        <f>'ЗЭГ FIT20'!BA19*0.9</f>
        <v>#REF!</v>
      </c>
      <c r="BB9" s="45" t="e">
        <f>'ЗЭГ FIT20'!BB19*0.9</f>
        <v>#REF!</v>
      </c>
      <c r="BC9" s="45" t="e">
        <f>'ЗЭГ FIT20'!BC19*0.9</f>
        <v>#REF!</v>
      </c>
      <c r="BD9" s="45" t="e">
        <f>'ЗЭГ FIT20'!BD19*0.9</f>
        <v>#REF!</v>
      </c>
      <c r="BE9" s="45" t="e">
        <f>'ЗЭГ FIT20'!BE19*0.9</f>
        <v>#REF!</v>
      </c>
      <c r="BF9" s="45" t="e">
        <f>'ЗЭГ FIT20'!BF19*0.9</f>
        <v>#REF!</v>
      </c>
      <c r="BG9" s="45" t="e">
        <f>'ЗЭГ FIT20'!BG19*0.9</f>
        <v>#REF!</v>
      </c>
      <c r="BH9" s="45" t="e">
        <f>'ЗЭГ FIT20'!BH19*0.9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FIT20'!AA20*0.9</f>
        <v>#REF!</v>
      </c>
      <c r="AB10" s="45" t="e">
        <f>'ЗЭГ FIT20'!AB20*0.9</f>
        <v>#REF!</v>
      </c>
      <c r="AC10" s="45" t="e">
        <f>'ЗЭГ FIT20'!AC20*0.9</f>
        <v>#REF!</v>
      </c>
      <c r="AD10" s="45" t="e">
        <f>'ЗЭГ FIT20'!AD20*0.9</f>
        <v>#REF!</v>
      </c>
      <c r="AE10" s="45" t="e">
        <f>'ЗЭГ FIT20'!AE20*0.9</f>
        <v>#REF!</v>
      </c>
      <c r="AF10" s="45" t="e">
        <f>'ЗЭГ FIT20'!AF20*0.9</f>
        <v>#REF!</v>
      </c>
      <c r="AG10" s="45" t="e">
        <f>'ЗЭГ FIT20'!AG20*0.9</f>
        <v>#REF!</v>
      </c>
      <c r="AH10" s="45" t="e">
        <f>'ЗЭГ FIT20'!AH20*0.9</f>
        <v>#REF!</v>
      </c>
      <c r="AI10" s="45" t="e">
        <f>'ЗЭГ FIT20'!AI20*0.9</f>
        <v>#REF!</v>
      </c>
      <c r="AJ10" s="45" t="e">
        <f>'ЗЭГ FIT20'!AJ20*0.9</f>
        <v>#REF!</v>
      </c>
      <c r="AK10" s="45" t="e">
        <f>'ЗЭГ FIT20'!AK20*0.9</f>
        <v>#REF!</v>
      </c>
      <c r="AL10" s="45" t="e">
        <f>'ЗЭГ FIT20'!AL20*0.9</f>
        <v>#REF!</v>
      </c>
      <c r="AM10" s="45" t="e">
        <f>'ЗЭГ FIT20'!AM20*0.9</f>
        <v>#REF!</v>
      </c>
      <c r="AN10" s="45" t="e">
        <f>'ЗЭГ FIT20'!AN20*0.9</f>
        <v>#REF!</v>
      </c>
      <c r="AO10" s="45" t="e">
        <f>'ЗЭГ FIT20'!AO20*0.9</f>
        <v>#REF!</v>
      </c>
      <c r="AP10" s="45" t="e">
        <f>'ЗЭГ FIT20'!AP20*0.9</f>
        <v>#REF!</v>
      </c>
      <c r="AQ10" s="45" t="e">
        <f>'ЗЭГ FIT20'!AQ20*0.9</f>
        <v>#REF!</v>
      </c>
      <c r="AR10" s="45" t="e">
        <f>'ЗЭГ FIT20'!AR20*0.9</f>
        <v>#REF!</v>
      </c>
      <c r="AS10" s="45" t="e">
        <f>'ЗЭГ FIT20'!AS20*0.9</f>
        <v>#REF!</v>
      </c>
      <c r="AT10" s="45" t="e">
        <f>'ЗЭГ FIT20'!AT20*0.9</f>
        <v>#REF!</v>
      </c>
      <c r="AU10" s="45" t="e">
        <f>'ЗЭГ FIT20'!AU20*0.9</f>
        <v>#REF!</v>
      </c>
      <c r="AV10" s="45" t="e">
        <f>'ЗЭГ FIT20'!AV20*0.9</f>
        <v>#REF!</v>
      </c>
      <c r="AW10" s="45" t="e">
        <f>'ЗЭГ FIT20'!AW20*0.9</f>
        <v>#REF!</v>
      </c>
      <c r="AX10" s="45" t="e">
        <f>'ЗЭГ FIT20'!AX20*0.9</f>
        <v>#REF!</v>
      </c>
      <c r="AY10" s="45" t="e">
        <f>'ЗЭГ FIT20'!AY20*0.9</f>
        <v>#REF!</v>
      </c>
      <c r="AZ10" s="45" t="e">
        <f>'ЗЭГ FIT20'!AZ20*0.9</f>
        <v>#REF!</v>
      </c>
      <c r="BA10" s="45" t="e">
        <f>'ЗЭГ FIT20'!BA20*0.9</f>
        <v>#REF!</v>
      </c>
      <c r="BB10" s="45" t="e">
        <f>'ЗЭГ FIT20'!BB20*0.9</f>
        <v>#REF!</v>
      </c>
      <c r="BC10" s="45" t="e">
        <f>'ЗЭГ FIT20'!BC20*0.9</f>
        <v>#REF!</v>
      </c>
      <c r="BD10" s="45" t="e">
        <f>'ЗЭГ FIT20'!BD20*0.9</f>
        <v>#REF!</v>
      </c>
      <c r="BE10" s="45" t="e">
        <f>'ЗЭГ FIT20'!BE20*0.9</f>
        <v>#REF!</v>
      </c>
      <c r="BF10" s="45" t="e">
        <f>'ЗЭГ FIT20'!BF20*0.9</f>
        <v>#REF!</v>
      </c>
      <c r="BG10" s="45" t="e">
        <f>'ЗЭГ FIT20'!BG20*0.9</f>
        <v>#REF!</v>
      </c>
      <c r="BH10" s="45" t="e">
        <f>'ЗЭГ FIT20'!BH20*0.9</f>
        <v>#REF!</v>
      </c>
    </row>
    <row r="11" spans="1:70" s="14" customFormat="1" ht="12" customHeight="1" x14ac:dyDescent="0.2">
      <c r="A11" s="12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2"/>
      <c r="BE11" s="122"/>
    </row>
    <row r="12" spans="1:70" ht="17.25" customHeight="1" x14ac:dyDescent="0.2">
      <c r="A12" s="243" t="s">
        <v>156</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5"/>
    </row>
    <row r="13" spans="1:70" ht="15" customHeight="1" x14ac:dyDescent="0.2">
      <c r="A13" s="246"/>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8"/>
    </row>
    <row r="14" spans="1:70" x14ac:dyDescent="0.2">
      <c r="A14" s="249"/>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1"/>
    </row>
    <row r="15" spans="1:70" x14ac:dyDescent="0.2">
      <c r="A15" s="2"/>
    </row>
    <row r="16" spans="1:70" x14ac:dyDescent="0.2">
      <c r="A16" s="223" t="s">
        <v>157</v>
      </c>
    </row>
    <row r="17" spans="1:24" x14ac:dyDescent="0.2">
      <c r="A17" s="223"/>
    </row>
    <row r="18" spans="1:24" x14ac:dyDescent="0.2">
      <c r="A18" s="223"/>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3"/>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94.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R55"/>
  <sheetViews>
    <sheetView zoomScaleNormal="100" workbookViewId="0">
      <pane xSplit="1" topLeftCell="B1" activePane="topRight" state="frozen"/>
      <selection activeCell="BE26" sqref="BE26:BE27"/>
      <selection pane="topRight" activeCell="BF6" sqref="BF6"/>
    </sheetView>
  </sheetViews>
  <sheetFormatPr defaultColWidth="8.42578125" defaultRowHeight="12" x14ac:dyDescent="0.2"/>
  <cols>
    <col min="1" max="1" width="45.570312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7109375" style="2" customWidth="1"/>
    <col min="60" max="60" width="10.14062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129" customFormat="1" ht="15.75" customHeight="1" x14ac:dyDescent="0.2">
      <c r="A2" s="130" t="s">
        <v>155</v>
      </c>
      <c r="B2" s="127"/>
      <c r="C2" s="127"/>
      <c r="D2" s="127"/>
      <c r="E2" s="128"/>
      <c r="F2" s="128"/>
      <c r="G2" s="128"/>
      <c r="H2" s="128"/>
      <c r="I2" s="128"/>
      <c r="J2" s="128"/>
      <c r="K2" s="128"/>
      <c r="L2" s="128"/>
      <c r="M2" s="128"/>
      <c r="N2" s="128"/>
      <c r="O2" s="128"/>
      <c r="P2" s="128"/>
      <c r="Q2" s="128"/>
      <c r="R2" s="128"/>
      <c r="S2" s="128"/>
      <c r="T2" s="128"/>
      <c r="U2" s="128"/>
      <c r="V2" s="128"/>
      <c r="W2" s="128"/>
      <c r="X2" s="128"/>
      <c r="Y2" s="128"/>
      <c r="Z2" s="128"/>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FIT20'!AA26+25</f>
        <v>#REF!</v>
      </c>
      <c r="AB6" s="45" t="e">
        <f>'ЗЭГ FIT20'!AB26+25</f>
        <v>#REF!</v>
      </c>
      <c r="AC6" s="45" t="e">
        <f>'ЗЭГ FIT20'!AC26+25</f>
        <v>#REF!</v>
      </c>
      <c r="AD6" s="45" t="e">
        <f>'ЗЭГ FIT20'!AD26+25</f>
        <v>#REF!</v>
      </c>
      <c r="AE6" s="45" t="e">
        <f>'ЗЭГ FIT20'!AE26+25</f>
        <v>#REF!</v>
      </c>
      <c r="AF6" s="45" t="e">
        <f>'ЗЭГ FIT20'!AF26+25</f>
        <v>#REF!</v>
      </c>
      <c r="AG6" s="45" t="e">
        <f>'ЗЭГ FIT20'!AG26+25</f>
        <v>#REF!</v>
      </c>
      <c r="AH6" s="45" t="e">
        <f>'ЗЭГ FIT20'!AH16</f>
        <v>#REF!</v>
      </c>
      <c r="AI6" s="45" t="e">
        <f>'ЗЭГ FIT20'!AI16</f>
        <v>#REF!</v>
      </c>
      <c r="AJ6" s="45" t="e">
        <f>'ЗЭГ FIT20'!AJ16</f>
        <v>#REF!</v>
      </c>
      <c r="AK6" s="45" t="e">
        <f>'ЗЭГ FIT20'!AK16</f>
        <v>#REF!</v>
      </c>
      <c r="AL6" s="45" t="e">
        <f>'ЗЭГ FIT20'!AL16</f>
        <v>#REF!</v>
      </c>
      <c r="AM6" s="45" t="e">
        <f>'ЗЭГ FIT20'!AM16</f>
        <v>#REF!</v>
      </c>
      <c r="AN6" s="45" t="e">
        <f>'ЗЭГ FIT20'!AN16</f>
        <v>#REF!</v>
      </c>
      <c r="AO6" s="45" t="e">
        <f>'ЗЭГ FIT20'!AO16</f>
        <v>#REF!</v>
      </c>
      <c r="AP6" s="45" t="e">
        <f>'ЗЭГ FIT20'!AP16</f>
        <v>#REF!</v>
      </c>
      <c r="AQ6" s="45" t="e">
        <f>'ЗЭГ FIT20'!AQ16</f>
        <v>#REF!</v>
      </c>
      <c r="AR6" s="45" t="e">
        <f>'ЗЭГ FIT20'!AR16</f>
        <v>#REF!</v>
      </c>
      <c r="AS6" s="45" t="e">
        <f>'ЗЭГ FIT20'!AS16</f>
        <v>#REF!</v>
      </c>
      <c r="AT6" s="45" t="e">
        <f>'ЗЭГ FIT20'!AT16</f>
        <v>#REF!</v>
      </c>
      <c r="AU6" s="45" t="e">
        <f>'ЗЭГ FIT20'!AU16</f>
        <v>#REF!</v>
      </c>
      <c r="AV6" s="45" t="e">
        <f>'ЗЭГ FIT20'!AV16</f>
        <v>#REF!</v>
      </c>
      <c r="AW6" s="45" t="e">
        <f>'ЗЭГ FIT20'!AW16</f>
        <v>#REF!</v>
      </c>
      <c r="AX6" s="45" t="e">
        <f>'ЗЭГ FIT20'!AX16</f>
        <v>#REF!</v>
      </c>
      <c r="AY6" s="45" t="e">
        <f>'ЗЭГ FIT20'!AY16</f>
        <v>#REF!</v>
      </c>
      <c r="AZ6" s="45" t="e">
        <f>'ЗЭГ FIT20'!AZ16</f>
        <v>#REF!</v>
      </c>
      <c r="BA6" s="45" t="e">
        <f>'ЗЭГ FIT20'!BA16</f>
        <v>#REF!</v>
      </c>
      <c r="BB6" s="45" t="e">
        <f>'ЗЭГ FIT20'!BB16</f>
        <v>#REF!</v>
      </c>
      <c r="BC6" s="45" t="e">
        <f>'ЗЭГ FIT20'!BC16</f>
        <v>#REF!</v>
      </c>
      <c r="BD6" s="45" t="e">
        <f>'ЗЭГ FIT20'!BD16</f>
        <v>#REF!</v>
      </c>
      <c r="BE6" s="45" t="e">
        <f>'ЗЭГ FIT20'!BE16</f>
        <v>#REF!</v>
      </c>
      <c r="BF6" s="45" t="e">
        <f>'ЗЭГ FIT20'!BF16</f>
        <v>#REF!</v>
      </c>
      <c r="BG6" s="45" t="e">
        <f>'ЗЭГ FIT20'!BG16</f>
        <v>#REF!</v>
      </c>
      <c r="BH6" s="45" t="e">
        <f>'ЗЭГ FIT20'!BH16</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FIT20'!AA27+25</f>
        <v>#REF!</v>
      </c>
      <c r="AB7" s="45" t="e">
        <f>'ЗЭГ FIT20'!AB27+25</f>
        <v>#REF!</v>
      </c>
      <c r="AC7" s="45" t="e">
        <f>'ЗЭГ FIT20'!AC27+25</f>
        <v>#REF!</v>
      </c>
      <c r="AD7" s="45" t="e">
        <f>'ЗЭГ FIT20'!AD27+25</f>
        <v>#REF!</v>
      </c>
      <c r="AE7" s="45" t="e">
        <f>'ЗЭГ FIT20'!AE27+25</f>
        <v>#REF!</v>
      </c>
      <c r="AF7" s="45" t="e">
        <f>'ЗЭГ FIT20'!AF27+25</f>
        <v>#REF!</v>
      </c>
      <c r="AG7" s="45" t="e">
        <f>'ЗЭГ FIT20'!AG27+25</f>
        <v>#REF!</v>
      </c>
      <c r="AH7" s="45" t="e">
        <f>'ЗЭГ FIT20'!AH17</f>
        <v>#REF!</v>
      </c>
      <c r="AI7" s="45" t="e">
        <f>'ЗЭГ FIT20'!AI17</f>
        <v>#REF!</v>
      </c>
      <c r="AJ7" s="45" t="e">
        <f>'ЗЭГ FIT20'!AJ17</f>
        <v>#REF!</v>
      </c>
      <c r="AK7" s="45" t="e">
        <f>'ЗЭГ FIT20'!AK17</f>
        <v>#REF!</v>
      </c>
      <c r="AL7" s="45" t="e">
        <f>'ЗЭГ FIT20'!AL17</f>
        <v>#REF!</v>
      </c>
      <c r="AM7" s="45" t="e">
        <f>'ЗЭГ FIT20'!AM17</f>
        <v>#REF!</v>
      </c>
      <c r="AN7" s="45" t="e">
        <f>'ЗЭГ FIT20'!AN17</f>
        <v>#REF!</v>
      </c>
      <c r="AO7" s="45" t="e">
        <f>'ЗЭГ FIT20'!AO17</f>
        <v>#REF!</v>
      </c>
      <c r="AP7" s="45" t="e">
        <f>'ЗЭГ FIT20'!AP17</f>
        <v>#REF!</v>
      </c>
      <c r="AQ7" s="45" t="e">
        <f>'ЗЭГ FIT20'!AQ17</f>
        <v>#REF!</v>
      </c>
      <c r="AR7" s="45" t="e">
        <f>'ЗЭГ FIT20'!AR17</f>
        <v>#REF!</v>
      </c>
      <c r="AS7" s="45" t="e">
        <f>'ЗЭГ FIT20'!AS17</f>
        <v>#REF!</v>
      </c>
      <c r="AT7" s="45" t="e">
        <f>'ЗЭГ FIT20'!AT17</f>
        <v>#REF!</v>
      </c>
      <c r="AU7" s="45" t="e">
        <f>'ЗЭГ FIT20'!AU17</f>
        <v>#REF!</v>
      </c>
      <c r="AV7" s="45" t="e">
        <f>'ЗЭГ FIT20'!AV17</f>
        <v>#REF!</v>
      </c>
      <c r="AW7" s="45" t="e">
        <f>'ЗЭГ FIT20'!AW17</f>
        <v>#REF!</v>
      </c>
      <c r="AX7" s="45" t="e">
        <f>'ЗЭГ FIT20'!AX17</f>
        <v>#REF!</v>
      </c>
      <c r="AY7" s="45" t="e">
        <f>'ЗЭГ FIT20'!AY17</f>
        <v>#REF!</v>
      </c>
      <c r="AZ7" s="45" t="e">
        <f>'ЗЭГ FIT20'!AZ17</f>
        <v>#REF!</v>
      </c>
      <c r="BA7" s="45" t="e">
        <f>'ЗЭГ FIT20'!BA17</f>
        <v>#REF!</v>
      </c>
      <c r="BB7" s="45" t="e">
        <f>'ЗЭГ FIT20'!BB17</f>
        <v>#REF!</v>
      </c>
      <c r="BC7" s="45" t="e">
        <f>'ЗЭГ FIT20'!BC17</f>
        <v>#REF!</v>
      </c>
      <c r="BD7" s="45" t="e">
        <f>'ЗЭГ FIT20'!BD17</f>
        <v>#REF!</v>
      </c>
      <c r="BE7" s="45" t="e">
        <f>'ЗЭГ FIT20'!BE17</f>
        <v>#REF!</v>
      </c>
      <c r="BF7" s="45" t="e">
        <f>'ЗЭГ FIT20'!BF17</f>
        <v>#REF!</v>
      </c>
      <c r="BG7" s="45" t="e">
        <f>'ЗЭГ FIT20'!BG17</f>
        <v>#REF!</v>
      </c>
      <c r="BH7" s="45" t="e">
        <f>'ЗЭГ FIT20'!BH17</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FIT20'!AA29+25</f>
        <v>#REF!</v>
      </c>
      <c r="AB9" s="45" t="e">
        <f>'ЗЭГ FIT20'!AB29+25</f>
        <v>#REF!</v>
      </c>
      <c r="AC9" s="45" t="e">
        <f>'ЗЭГ FIT20'!AC29+25</f>
        <v>#REF!</v>
      </c>
      <c r="AD9" s="45" t="e">
        <f>'ЗЭГ FIT20'!AD29+25</f>
        <v>#REF!</v>
      </c>
      <c r="AE9" s="45" t="e">
        <f>'ЗЭГ FIT20'!AE29+25</f>
        <v>#REF!</v>
      </c>
      <c r="AF9" s="45" t="e">
        <f>'ЗЭГ FIT20'!AF29+25</f>
        <v>#REF!</v>
      </c>
      <c r="AG9" s="45" t="e">
        <f>'ЗЭГ FIT20'!AG29+25</f>
        <v>#REF!</v>
      </c>
      <c r="AH9" s="45" t="e">
        <f>'ЗЭГ FIT20'!AH19</f>
        <v>#REF!</v>
      </c>
      <c r="AI9" s="45" t="e">
        <f>'ЗЭГ FIT20'!AI19</f>
        <v>#REF!</v>
      </c>
      <c r="AJ9" s="45" t="e">
        <f>'ЗЭГ FIT20'!AJ19</f>
        <v>#REF!</v>
      </c>
      <c r="AK9" s="45" t="e">
        <f>'ЗЭГ FIT20'!AK19</f>
        <v>#REF!</v>
      </c>
      <c r="AL9" s="45" t="e">
        <f>'ЗЭГ FIT20'!AL19</f>
        <v>#REF!</v>
      </c>
      <c r="AM9" s="45" t="e">
        <f>'ЗЭГ FIT20'!AM19</f>
        <v>#REF!</v>
      </c>
      <c r="AN9" s="45" t="e">
        <f>'ЗЭГ FIT20'!AN19</f>
        <v>#REF!</v>
      </c>
      <c r="AO9" s="45" t="e">
        <f>'ЗЭГ FIT20'!AO19</f>
        <v>#REF!</v>
      </c>
      <c r="AP9" s="45" t="e">
        <f>'ЗЭГ FIT20'!AP19</f>
        <v>#REF!</v>
      </c>
      <c r="AQ9" s="45" t="e">
        <f>'ЗЭГ FIT20'!AQ19</f>
        <v>#REF!</v>
      </c>
      <c r="AR9" s="45" t="e">
        <f>'ЗЭГ FIT20'!AR19</f>
        <v>#REF!</v>
      </c>
      <c r="AS9" s="45" t="e">
        <f>'ЗЭГ FIT20'!AS19</f>
        <v>#REF!</v>
      </c>
      <c r="AT9" s="45" t="e">
        <f>'ЗЭГ FIT20'!AT19</f>
        <v>#REF!</v>
      </c>
      <c r="AU9" s="45" t="e">
        <f>'ЗЭГ FIT20'!AU19</f>
        <v>#REF!</v>
      </c>
      <c r="AV9" s="45" t="e">
        <f>'ЗЭГ FIT20'!AV19</f>
        <v>#REF!</v>
      </c>
      <c r="AW9" s="45" t="e">
        <f>'ЗЭГ FIT20'!AW19</f>
        <v>#REF!</v>
      </c>
      <c r="AX9" s="45" t="e">
        <f>'ЗЭГ FIT20'!AX19</f>
        <v>#REF!</v>
      </c>
      <c r="AY9" s="45" t="e">
        <f>'ЗЭГ FIT20'!AY19</f>
        <v>#REF!</v>
      </c>
      <c r="AZ9" s="45" t="e">
        <f>'ЗЭГ FIT20'!AZ19</f>
        <v>#REF!</v>
      </c>
      <c r="BA9" s="45" t="e">
        <f>'ЗЭГ FIT20'!BA19</f>
        <v>#REF!</v>
      </c>
      <c r="BB9" s="45" t="e">
        <f>'ЗЭГ FIT20'!BB19</f>
        <v>#REF!</v>
      </c>
      <c r="BC9" s="45" t="e">
        <f>'ЗЭГ FIT20'!BC19</f>
        <v>#REF!</v>
      </c>
      <c r="BD9" s="45" t="e">
        <f>'ЗЭГ FIT20'!BD19</f>
        <v>#REF!</v>
      </c>
      <c r="BE9" s="45" t="e">
        <f>'ЗЭГ FIT20'!BE19</f>
        <v>#REF!</v>
      </c>
      <c r="BF9" s="45" t="e">
        <f>'ЗЭГ FIT20'!BF19</f>
        <v>#REF!</v>
      </c>
      <c r="BG9" s="45" t="e">
        <f>'ЗЭГ FIT20'!BG19</f>
        <v>#REF!</v>
      </c>
      <c r="BH9" s="45" t="e">
        <f>'ЗЭГ FIT20'!BH19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FIT20'!AA30+25</f>
        <v>#REF!</v>
      </c>
      <c r="AB10" s="45" t="e">
        <f>'ЗЭГ FIT20'!AB30+25</f>
        <v>#REF!</v>
      </c>
      <c r="AC10" s="45" t="e">
        <f>'ЗЭГ FIT20'!AC30+25</f>
        <v>#REF!</v>
      </c>
      <c r="AD10" s="45" t="e">
        <f>'ЗЭГ FIT20'!AD30+25</f>
        <v>#REF!</v>
      </c>
      <c r="AE10" s="45" t="e">
        <f>'ЗЭГ FIT20'!AE30+25</f>
        <v>#REF!</v>
      </c>
      <c r="AF10" s="45" t="e">
        <f>'ЗЭГ FIT20'!AF30+25</f>
        <v>#REF!</v>
      </c>
      <c r="AG10" s="45" t="e">
        <f>'ЗЭГ FIT20'!AG30+25</f>
        <v>#REF!</v>
      </c>
      <c r="AH10" s="45" t="e">
        <f>'ЗЭГ FIT20'!AH20</f>
        <v>#REF!</v>
      </c>
      <c r="AI10" s="45" t="e">
        <f>'ЗЭГ FIT20'!AI20</f>
        <v>#REF!</v>
      </c>
      <c r="AJ10" s="45" t="e">
        <f>'ЗЭГ FIT20'!AJ20</f>
        <v>#REF!</v>
      </c>
      <c r="AK10" s="45" t="e">
        <f>'ЗЭГ FIT20'!AK20</f>
        <v>#REF!</v>
      </c>
      <c r="AL10" s="45" t="e">
        <f>'ЗЭГ FIT20'!AL20</f>
        <v>#REF!</v>
      </c>
      <c r="AM10" s="45" t="e">
        <f>'ЗЭГ FIT20'!AM20</f>
        <v>#REF!</v>
      </c>
      <c r="AN10" s="45" t="e">
        <f>'ЗЭГ FIT20'!AN20</f>
        <v>#REF!</v>
      </c>
      <c r="AO10" s="45" t="e">
        <f>'ЗЭГ FIT20'!AO20</f>
        <v>#REF!</v>
      </c>
      <c r="AP10" s="45" t="e">
        <f>'ЗЭГ FIT20'!AP20</f>
        <v>#REF!</v>
      </c>
      <c r="AQ10" s="45" t="e">
        <f>'ЗЭГ FIT20'!AQ20</f>
        <v>#REF!</v>
      </c>
      <c r="AR10" s="45" t="e">
        <f>'ЗЭГ FIT20'!AR20</f>
        <v>#REF!</v>
      </c>
      <c r="AS10" s="45" t="e">
        <f>'ЗЭГ FIT20'!AS20</f>
        <v>#REF!</v>
      </c>
      <c r="AT10" s="45" t="e">
        <f>'ЗЭГ FIT20'!AT20</f>
        <v>#REF!</v>
      </c>
      <c r="AU10" s="45" t="e">
        <f>'ЗЭГ FIT20'!AU20</f>
        <v>#REF!</v>
      </c>
      <c r="AV10" s="45" t="e">
        <f>'ЗЭГ FIT20'!AV20</f>
        <v>#REF!</v>
      </c>
      <c r="AW10" s="45" t="e">
        <f>'ЗЭГ FIT20'!AW20</f>
        <v>#REF!</v>
      </c>
      <c r="AX10" s="45" t="e">
        <f>'ЗЭГ FIT20'!AX20</f>
        <v>#REF!</v>
      </c>
      <c r="AY10" s="45" t="e">
        <f>'ЗЭГ FIT20'!AY20</f>
        <v>#REF!</v>
      </c>
      <c r="AZ10" s="45" t="e">
        <f>'ЗЭГ FIT20'!AZ20</f>
        <v>#REF!</v>
      </c>
      <c r="BA10" s="45" t="e">
        <f>'ЗЭГ FIT20'!BA20</f>
        <v>#REF!</v>
      </c>
      <c r="BB10" s="45" t="e">
        <f>'ЗЭГ FIT20'!BB20</f>
        <v>#REF!</v>
      </c>
      <c r="BC10" s="45" t="e">
        <f>'ЗЭГ FIT20'!BC20</f>
        <v>#REF!</v>
      </c>
      <c r="BD10" s="45" t="e">
        <f>'ЗЭГ FIT20'!BD20</f>
        <v>#REF!</v>
      </c>
      <c r="BE10" s="45" t="e">
        <f>'ЗЭГ FIT20'!BE20</f>
        <v>#REF!</v>
      </c>
      <c r="BF10" s="45" t="e">
        <f>'ЗЭГ FIT20'!BF20</f>
        <v>#REF!</v>
      </c>
      <c r="BG10" s="45" t="e">
        <f>'ЗЭГ FIT20'!BG20</f>
        <v>#REF!</v>
      </c>
      <c r="BH10" s="45" t="e">
        <f>'ЗЭГ FIT20'!BH20</f>
        <v>#REF!</v>
      </c>
    </row>
    <row r="11" spans="1:70" s="14" customFormat="1" ht="12" customHeight="1" x14ac:dyDescent="0.2">
      <c r="A11" s="123"/>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70" ht="15" customHeight="1" x14ac:dyDescent="0.2">
      <c r="A12" s="243" t="s">
        <v>156</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5"/>
    </row>
    <row r="13" spans="1:70" ht="16.5" customHeight="1" x14ac:dyDescent="0.2">
      <c r="A13" s="246"/>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8"/>
    </row>
    <row r="14" spans="1:70" x14ac:dyDescent="0.2">
      <c r="A14" s="249"/>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1"/>
    </row>
    <row r="15" spans="1:70" x14ac:dyDescent="0.2">
      <c r="A15" s="2"/>
    </row>
    <row r="16" spans="1:70" x14ac:dyDescent="0.2">
      <c r="A16" s="223" t="s">
        <v>157</v>
      </c>
    </row>
    <row r="17" spans="1:24" x14ac:dyDescent="0.2">
      <c r="A17" s="223"/>
    </row>
    <row r="18" spans="1:24" x14ac:dyDescent="0.2">
      <c r="A18" s="223"/>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13"/>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10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Normal="100" workbookViewId="0">
      <pane xSplit="1" topLeftCell="B1" activePane="topRight" state="frozen"/>
      <selection activeCell="BE26" sqref="BE26:BE27"/>
      <selection pane="topRight" activeCell="G10" sqref="G10"/>
    </sheetView>
  </sheetViews>
  <sheetFormatPr defaultColWidth="10" defaultRowHeight="12" x14ac:dyDescent="0.2"/>
  <cols>
    <col min="1" max="1" width="42.140625" style="1" customWidth="1"/>
    <col min="2" max="15" width="10" style="2"/>
    <col min="16" max="20" width="10" style="2" customWidth="1"/>
    <col min="21" max="24" width="10" style="2" hidden="1" customWidth="1"/>
    <col min="25" max="27" width="0" style="2" hidden="1" customWidth="1"/>
    <col min="28" max="16384" width="10" style="2"/>
  </cols>
  <sheetData>
    <row r="1" spans="1:53" s="5" customFormat="1" ht="25.5" customHeight="1" x14ac:dyDescent="0.2">
      <c r="A1" s="47" t="s">
        <v>50</v>
      </c>
    </row>
    <row r="2" spans="1:53" s="5" customFormat="1" ht="12.75" x14ac:dyDescent="0.2">
      <c r="A2" s="6" t="s">
        <v>176</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rates'!B6*0.87*0.9</f>
        <v>5402.7</v>
      </c>
      <c r="C6" s="84">
        <f>'BAR BB| Open rates'!C6*0.87*0.9</f>
        <v>6185.7</v>
      </c>
      <c r="D6" s="84">
        <f>'BAR BB| Open rates'!D6*0.87*0.9</f>
        <v>5402.7</v>
      </c>
      <c r="E6" s="84">
        <f>'BAR BB| Open rates'!E6*0.87*0.9</f>
        <v>5402.7</v>
      </c>
      <c r="F6" s="84">
        <f>'BAR BB| Open rates'!F6*0.87*0.9</f>
        <v>5402.7</v>
      </c>
      <c r="G6" s="84">
        <f>'BAR BB| Open rates'!G6*0.87*0.9</f>
        <v>5089.5</v>
      </c>
      <c r="H6" s="84">
        <f>'BAR BB| Open rates'!H6*0.87*0.9</f>
        <v>5089.5</v>
      </c>
      <c r="I6" s="84">
        <f>'BAR BB| Open rates'!I6*0.87*0.9</f>
        <v>5402.7</v>
      </c>
      <c r="J6" s="84">
        <f>'BAR BB| Open rates'!J6*0.87*0.9</f>
        <v>5089.5</v>
      </c>
      <c r="K6" s="84">
        <f>'BAR BB| Open rates'!K6*0.87*0.9</f>
        <v>5402.7</v>
      </c>
      <c r="L6" s="84">
        <f>'BAR BB| Open rates'!L6*0.87*0.9</f>
        <v>5089.5</v>
      </c>
      <c r="M6" s="84">
        <f>'BAR BB| Open rates'!M6*0.87*0.9</f>
        <v>5402.7</v>
      </c>
      <c r="N6" s="84">
        <f>'BAR BB| Open rates'!N6*0.87*0.9</f>
        <v>5089.5</v>
      </c>
      <c r="O6" s="84">
        <f>'BAR BB| Open rates'!O6*0.87*0.9</f>
        <v>5402.7</v>
      </c>
      <c r="P6" s="84">
        <f>'BAR BB| Open rates'!P6*0.87*0.9</f>
        <v>4384.8</v>
      </c>
      <c r="Q6" s="84">
        <f>'BAR BB| Open rates'!Q6*0.87*0.9</f>
        <v>4384.8</v>
      </c>
      <c r="R6" s="84">
        <f>'BAR BB| Open rates'!R6*0.87*0.9</f>
        <v>5402.7</v>
      </c>
      <c r="S6" s="84">
        <f>'BAR BB| Open rates'!S6*0.87*0.9</f>
        <v>8534.7000000000007</v>
      </c>
      <c r="T6" s="84">
        <f>'BAR BB| Open rates'!T6*0.87*0.9</f>
        <v>12449.7</v>
      </c>
      <c r="U6" s="84">
        <f>'BAR BB| Open rates'!U6*0.87*0.9</f>
        <v>21062.7</v>
      </c>
      <c r="V6" s="84">
        <f>'BAR BB| Open rates'!V6*0.87*0.9</f>
        <v>23411.7</v>
      </c>
      <c r="W6" s="84">
        <f>'BAR BB| Open rates'!W6*0.87*0.9</f>
        <v>28109.7</v>
      </c>
      <c r="X6" s="84">
        <f>'BAR BB| Open rates'!X6*0.87*0.9</f>
        <v>28109.7</v>
      </c>
      <c r="Y6" s="84">
        <f>'BAR BB| Open rates'!Y6*0.87*0.9</f>
        <v>28109.7</v>
      </c>
      <c r="Z6" s="84">
        <f>'BAR BB| Open rates'!Z6*0.87*0.9</f>
        <v>21062.7</v>
      </c>
      <c r="AA6" s="84">
        <f>'BAR BB| Open rates'!AA6*0.87*0.9</f>
        <v>12449.7</v>
      </c>
      <c r="AB6" s="84">
        <f>'BAR BB| Open rates'!AB6*0.87*0.9</f>
        <v>12449.7</v>
      </c>
      <c r="AC6" s="84">
        <f>'BAR BB| Open rates'!AC6*0.87*0.9</f>
        <v>12449.7</v>
      </c>
      <c r="AD6" s="84">
        <f>'BAR BB| Open rates'!AD6*0.87*0.9</f>
        <v>12449.7</v>
      </c>
      <c r="AE6" s="84">
        <f>'BAR BB| Open rates'!AE6*0.87*0.9</f>
        <v>14015.7</v>
      </c>
      <c r="AF6" s="84">
        <f>'BAR BB| Open rates'!AF6*0.87*0.9</f>
        <v>16364.7</v>
      </c>
      <c r="AG6" s="84">
        <f>'BAR BB| Open rates'!AG6*0.87*0.9</f>
        <v>14015.7</v>
      </c>
      <c r="AH6" s="84">
        <f>'BAR BB| Open rates'!AH6*0.87*0.9</f>
        <v>16364.7</v>
      </c>
      <c r="AI6" s="84">
        <f>'BAR BB| Open rates'!AI6*0.87*0.9</f>
        <v>16364.7</v>
      </c>
      <c r="AJ6" s="84">
        <f>'BAR BB| Open rates'!AJ6*0.87*0.9</f>
        <v>14015.7</v>
      </c>
      <c r="AK6" s="84">
        <f>'BAR BB| Open rates'!AK6*0.87*0.9</f>
        <v>14015.7</v>
      </c>
      <c r="AL6" s="84">
        <f>'BAR BB| Open rates'!AL6*0.87*0.9</f>
        <v>14015.7</v>
      </c>
      <c r="AM6" s="84">
        <f>'BAR BB| Open rates'!AM6*0.87*0.9</f>
        <v>16364.7</v>
      </c>
      <c r="AN6" s="84">
        <f>'BAR BB| Open rates'!AN6*0.87*0.9</f>
        <v>14015.7</v>
      </c>
      <c r="AO6" s="84">
        <f>'BAR BB| Open rates'!AO6*0.87*0.9</f>
        <v>23411.7</v>
      </c>
      <c r="AP6" s="84">
        <f>'BAR BB| Open rates'!AP6*0.87*0.9</f>
        <v>24664.5</v>
      </c>
      <c r="AQ6" s="84">
        <f>'BAR BB| Open rates'!AQ6*0.87*0.9</f>
        <v>24664.5</v>
      </c>
      <c r="AR6" s="84">
        <f>'BAR BB| Open rates'!AR6*0.87*0.9</f>
        <v>24664.5</v>
      </c>
      <c r="AS6" s="84">
        <f>'BAR BB| Open rates'!AS6*0.87*0.9</f>
        <v>14015.7</v>
      </c>
      <c r="AT6" s="84">
        <f>'BAR BB| Open rates'!AT6*0.87*0.9</f>
        <v>14015.7</v>
      </c>
      <c r="AU6" s="84">
        <f>'BAR BB| Open rates'!AU6*0.87*0.9</f>
        <v>12449.7</v>
      </c>
      <c r="AV6" s="84">
        <f>'BAR BB| Open rates'!AV6*0.87*0.9</f>
        <v>14015.7</v>
      </c>
      <c r="AW6" s="84">
        <f>'BAR BB| Open rates'!AW6*0.87*0.9</f>
        <v>12449.7</v>
      </c>
      <c r="AX6" s="84">
        <f>'BAR BB| Open rates'!AX6*0.87*0.9</f>
        <v>12449.7</v>
      </c>
      <c r="AY6" s="84">
        <f>'BAR BB| Open rates'!AY6*0.87*0.9</f>
        <v>12449.7</v>
      </c>
      <c r="AZ6" s="84">
        <f>'BAR BB| Open rates'!AZ6*0.87*0.9</f>
        <v>7751.7</v>
      </c>
      <c r="BA6" s="84">
        <f>'BAR BB| Open rates'!BA6*0.87*0.9</f>
        <v>6185.7</v>
      </c>
    </row>
    <row r="7" spans="1:53" s="14" customFormat="1" ht="12" customHeight="1" x14ac:dyDescent="0.2">
      <c r="A7" s="33">
        <v>2</v>
      </c>
      <c r="B7" s="84">
        <f>'BAR BB| Open rates'!B7*0.87*0.9</f>
        <v>6420.6</v>
      </c>
      <c r="C7" s="84">
        <f>'BAR BB| Open rates'!C7*0.87*0.9</f>
        <v>7203.6</v>
      </c>
      <c r="D7" s="84">
        <f>'BAR BB| Open rates'!D7*0.87*0.9</f>
        <v>6420.6</v>
      </c>
      <c r="E7" s="84">
        <f>'BAR BB| Open rates'!E7*0.87*0.9</f>
        <v>6420.6</v>
      </c>
      <c r="F7" s="84">
        <f>'BAR BB| Open rates'!F7*0.87*0.9</f>
        <v>6420.6</v>
      </c>
      <c r="G7" s="84">
        <f>'BAR BB| Open rates'!G7*0.87*0.9</f>
        <v>6107.4000000000005</v>
      </c>
      <c r="H7" s="84">
        <f>'BAR BB| Open rates'!H7*0.87*0.9</f>
        <v>6107.4000000000005</v>
      </c>
      <c r="I7" s="84">
        <f>'BAR BB| Open rates'!I7*0.87*0.9</f>
        <v>6420.6</v>
      </c>
      <c r="J7" s="84">
        <f>'BAR BB| Open rates'!J7*0.87*0.9</f>
        <v>6107.4000000000005</v>
      </c>
      <c r="K7" s="84">
        <f>'BAR BB| Open rates'!K7*0.87*0.9</f>
        <v>6420.6</v>
      </c>
      <c r="L7" s="84">
        <f>'BAR BB| Open rates'!L7*0.87*0.9</f>
        <v>6107.4000000000005</v>
      </c>
      <c r="M7" s="84">
        <f>'BAR BB| Open rates'!M7*0.87*0.9</f>
        <v>6420.6</v>
      </c>
      <c r="N7" s="84">
        <f>'BAR BB| Open rates'!N7*0.87*0.9</f>
        <v>6107.4000000000005</v>
      </c>
      <c r="O7" s="84">
        <f>'BAR BB| Open rates'!O7*0.87*0.9</f>
        <v>6420.6</v>
      </c>
      <c r="P7" s="84">
        <f>'BAR BB| Open rates'!P7*0.87*0.9</f>
        <v>5402.7</v>
      </c>
      <c r="Q7" s="84">
        <f>'BAR BB| Open rates'!Q7*0.87*0.9</f>
        <v>5402.7</v>
      </c>
      <c r="R7" s="84">
        <f>'BAR BB| Open rates'!R7*0.87*0.9</f>
        <v>6420.6</v>
      </c>
      <c r="S7" s="84">
        <f>'BAR BB| Open rates'!S7*0.87*0.9</f>
        <v>9552.6</v>
      </c>
      <c r="T7" s="84">
        <f>'BAR BB| Open rates'!T7*0.87*0.9</f>
        <v>13467.6</v>
      </c>
      <c r="U7" s="84">
        <f>'BAR BB| Open rates'!U7*0.87*0.9</f>
        <v>22237.200000000001</v>
      </c>
      <c r="V7" s="84">
        <f>'BAR BB| Open rates'!V7*0.87*0.9</f>
        <v>24586.2</v>
      </c>
      <c r="W7" s="84">
        <f>'BAR BB| Open rates'!W7*0.87*0.9</f>
        <v>29284.2</v>
      </c>
      <c r="X7" s="84">
        <f>'BAR BB| Open rates'!X7*0.87*0.9</f>
        <v>29284.2</v>
      </c>
      <c r="Y7" s="84">
        <f>'BAR BB| Open rates'!Y7*0.87*0.9</f>
        <v>29284.2</v>
      </c>
      <c r="Z7" s="84">
        <f>'BAR BB| Open rates'!Z7*0.87*0.9</f>
        <v>22237.200000000001</v>
      </c>
      <c r="AA7" s="84">
        <f>'BAR BB| Open rates'!AA7*0.87*0.9</f>
        <v>13624.2</v>
      </c>
      <c r="AB7" s="84">
        <f>'BAR BB| Open rates'!AB7*0.87*0.9</f>
        <v>13624.2</v>
      </c>
      <c r="AC7" s="84">
        <f>'BAR BB| Open rates'!AC7*0.87*0.9</f>
        <v>13624.2</v>
      </c>
      <c r="AD7" s="84">
        <f>'BAR BB| Open rates'!AD7*0.87*0.9</f>
        <v>13624.2</v>
      </c>
      <c r="AE7" s="84">
        <f>'BAR BB| Open rates'!AE7*0.87*0.9</f>
        <v>15190.2</v>
      </c>
      <c r="AF7" s="84">
        <f>'BAR BB| Open rates'!AF7*0.87*0.9</f>
        <v>17539.2</v>
      </c>
      <c r="AG7" s="84">
        <f>'BAR BB| Open rates'!AG7*0.87*0.9</f>
        <v>15190.2</v>
      </c>
      <c r="AH7" s="84">
        <f>'BAR BB| Open rates'!AH7*0.87*0.9</f>
        <v>17539.2</v>
      </c>
      <c r="AI7" s="84">
        <f>'BAR BB| Open rates'!AI7*0.87*0.9</f>
        <v>17539.2</v>
      </c>
      <c r="AJ7" s="84">
        <f>'BAR BB| Open rates'!AJ7*0.87*0.9</f>
        <v>15190.2</v>
      </c>
      <c r="AK7" s="84">
        <f>'BAR BB| Open rates'!AK7*0.87*0.9</f>
        <v>15190.2</v>
      </c>
      <c r="AL7" s="84">
        <f>'BAR BB| Open rates'!AL7*0.87*0.9</f>
        <v>15190.2</v>
      </c>
      <c r="AM7" s="84">
        <f>'BAR BB| Open rates'!AM7*0.87*0.9</f>
        <v>17539.2</v>
      </c>
      <c r="AN7" s="84">
        <f>'BAR BB| Open rates'!AN7*0.87*0.9</f>
        <v>15190.2</v>
      </c>
      <c r="AO7" s="84">
        <f>'BAR BB| Open rates'!AO7*0.87*0.9</f>
        <v>24586.2</v>
      </c>
      <c r="AP7" s="84">
        <f>'BAR BB| Open rates'!AP7*0.87*0.9</f>
        <v>25839</v>
      </c>
      <c r="AQ7" s="84">
        <f>'BAR BB| Open rates'!AQ7*0.87*0.9</f>
        <v>25839</v>
      </c>
      <c r="AR7" s="84">
        <f>'BAR BB| Open rates'!AR7*0.87*0.9</f>
        <v>25839</v>
      </c>
      <c r="AS7" s="84">
        <f>'BAR BB| Open rates'!AS7*0.87*0.9</f>
        <v>15190.2</v>
      </c>
      <c r="AT7" s="84">
        <f>'BAR BB| Open rates'!AT7*0.87*0.9</f>
        <v>15190.2</v>
      </c>
      <c r="AU7" s="84">
        <f>'BAR BB| Open rates'!AU7*0.87*0.9</f>
        <v>13624.2</v>
      </c>
      <c r="AV7" s="84">
        <f>'BAR BB| Open rates'!AV7*0.87*0.9</f>
        <v>15190.2</v>
      </c>
      <c r="AW7" s="84">
        <f>'BAR BB| Open rates'!AW7*0.87*0.9</f>
        <v>13624.2</v>
      </c>
      <c r="AX7" s="84">
        <f>'BAR BB| Open rates'!AX7*0.87*0.9</f>
        <v>13624.2</v>
      </c>
      <c r="AY7" s="84">
        <f>'BAR BB| Open rates'!AY7*0.87*0.9</f>
        <v>13624.2</v>
      </c>
      <c r="AZ7" s="84">
        <f>'BAR BB| Open rates'!AZ7*0.87*0.9</f>
        <v>8926.2000000000007</v>
      </c>
      <c r="BA7" s="84">
        <f>'BAR BB| Open rates'!BA7*0.87*0.9</f>
        <v>7360.2</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rates'!B9*0.87*0.9</f>
        <v>6968.7</v>
      </c>
      <c r="C9" s="84">
        <f>'BAR BB| Open rates'!C9*0.87*0.9</f>
        <v>7751.7</v>
      </c>
      <c r="D9" s="84">
        <f>'BAR BB| Open rates'!D9*0.87*0.9</f>
        <v>6968.7</v>
      </c>
      <c r="E9" s="84">
        <f>'BAR BB| Open rates'!E9*0.87*0.9</f>
        <v>6968.7</v>
      </c>
      <c r="F9" s="84">
        <f>'BAR BB| Open rates'!F9*0.87*0.9</f>
        <v>6968.7</v>
      </c>
      <c r="G9" s="84">
        <f>'BAR BB| Open rates'!G9*0.87*0.9</f>
        <v>6655.5</v>
      </c>
      <c r="H9" s="84">
        <f>'BAR BB| Open rates'!H9*0.87*0.9</f>
        <v>6655.5</v>
      </c>
      <c r="I9" s="84">
        <f>'BAR BB| Open rates'!I9*0.87*0.9</f>
        <v>6968.7</v>
      </c>
      <c r="J9" s="84">
        <f>'BAR BB| Open rates'!J9*0.87*0.9</f>
        <v>6655.5</v>
      </c>
      <c r="K9" s="84">
        <f>'BAR BB| Open rates'!K9*0.87*0.9</f>
        <v>6968.7</v>
      </c>
      <c r="L9" s="84">
        <f>'BAR BB| Open rates'!L9*0.87*0.9</f>
        <v>6655.5</v>
      </c>
      <c r="M9" s="84">
        <f>'BAR BB| Open rates'!M9*0.87*0.9</f>
        <v>6968.7</v>
      </c>
      <c r="N9" s="84">
        <f>'BAR BB| Open rates'!N9*0.87*0.9</f>
        <v>6655.5</v>
      </c>
      <c r="O9" s="84">
        <f>'BAR BB| Open rates'!O9*0.87*0.9</f>
        <v>6968.7</v>
      </c>
      <c r="P9" s="84">
        <f>'BAR BB| Open rates'!P9*0.87*0.9</f>
        <v>5950.8</v>
      </c>
      <c r="Q9" s="84">
        <f>'BAR BB| Open rates'!Q9*0.87*0.9</f>
        <v>5950.8</v>
      </c>
      <c r="R9" s="84">
        <f>'BAR BB| Open rates'!R9*0.87*0.9</f>
        <v>6968.7</v>
      </c>
      <c r="S9" s="84">
        <f>'BAR BB| Open rates'!S9*0.87*0.9</f>
        <v>10100.700000000001</v>
      </c>
      <c r="T9" s="84">
        <f>'BAR BB| Open rates'!T9*0.87*0.9</f>
        <v>14015.7</v>
      </c>
      <c r="U9" s="84">
        <f>'BAR BB| Open rates'!U9*0.87*0.9</f>
        <v>22628.7</v>
      </c>
      <c r="V9" s="84">
        <f>'BAR BB| Open rates'!V9*0.87*0.9</f>
        <v>24977.7</v>
      </c>
      <c r="W9" s="84">
        <f>'BAR BB| Open rates'!W9*0.87*0.9</f>
        <v>29675.7</v>
      </c>
      <c r="X9" s="84">
        <f>'BAR BB| Open rates'!X9*0.87*0.9</f>
        <v>29675.7</v>
      </c>
      <c r="Y9" s="84">
        <f>'BAR BB| Open rates'!Y9*0.87*0.9</f>
        <v>29675.7</v>
      </c>
      <c r="Z9" s="84">
        <f>'BAR BB| Open rates'!Z9*0.87*0.9</f>
        <v>22628.7</v>
      </c>
      <c r="AA9" s="84">
        <f>'BAR BB| Open rates'!AA9*0.87*0.9</f>
        <v>14015.7</v>
      </c>
      <c r="AB9" s="84">
        <f>'BAR BB| Open rates'!AB9*0.87*0.9</f>
        <v>14015.7</v>
      </c>
      <c r="AC9" s="84">
        <f>'BAR BB| Open rates'!AC9*0.87*0.9</f>
        <v>14015.7</v>
      </c>
      <c r="AD9" s="84">
        <f>'BAR BB| Open rates'!AD9*0.87*0.9</f>
        <v>14015.7</v>
      </c>
      <c r="AE9" s="84">
        <f>'BAR BB| Open rates'!AE9*0.87*0.9</f>
        <v>15581.7</v>
      </c>
      <c r="AF9" s="84">
        <f>'BAR BB| Open rates'!AF9*0.87*0.9</f>
        <v>17930.7</v>
      </c>
      <c r="AG9" s="84">
        <f>'BAR BB| Open rates'!AG9*0.87*0.9</f>
        <v>15581.7</v>
      </c>
      <c r="AH9" s="84">
        <f>'BAR BB| Open rates'!AH9*0.87*0.9</f>
        <v>17930.7</v>
      </c>
      <c r="AI9" s="84">
        <f>'BAR BB| Open rates'!AI9*0.87*0.9</f>
        <v>17930.7</v>
      </c>
      <c r="AJ9" s="84">
        <f>'BAR BB| Open rates'!AJ9*0.87*0.9</f>
        <v>15581.7</v>
      </c>
      <c r="AK9" s="84">
        <f>'BAR BB| Open rates'!AK9*0.87*0.9</f>
        <v>15581.7</v>
      </c>
      <c r="AL9" s="84">
        <f>'BAR BB| Open rates'!AL9*0.87*0.9</f>
        <v>15581.7</v>
      </c>
      <c r="AM9" s="84">
        <f>'BAR BB| Open rates'!AM9*0.87*0.9</f>
        <v>17930.7</v>
      </c>
      <c r="AN9" s="84">
        <f>'BAR BB| Open rates'!AN9*0.87*0.9</f>
        <v>15581.7</v>
      </c>
      <c r="AO9" s="84">
        <f>'BAR BB| Open rates'!AO9*0.87*0.9</f>
        <v>24977.7</v>
      </c>
      <c r="AP9" s="84">
        <f>'BAR BB| Open rates'!AP9*0.87*0.9</f>
        <v>26230.5</v>
      </c>
      <c r="AQ9" s="84">
        <f>'BAR BB| Open rates'!AQ9*0.87*0.9</f>
        <v>26230.5</v>
      </c>
      <c r="AR9" s="84">
        <f>'BAR BB| Open rates'!AR9*0.87*0.9</f>
        <v>26230.5</v>
      </c>
      <c r="AS9" s="84">
        <f>'BAR BB| Open rates'!AS9*0.87*0.9</f>
        <v>15581.7</v>
      </c>
      <c r="AT9" s="84">
        <f>'BAR BB| Open rates'!AT9*0.87*0.9</f>
        <v>15581.7</v>
      </c>
      <c r="AU9" s="84">
        <f>'BAR BB| Open rates'!AU9*0.87*0.9</f>
        <v>14015.7</v>
      </c>
      <c r="AV9" s="84">
        <f>'BAR BB| Open rates'!AV9*0.87*0.9</f>
        <v>15581.7</v>
      </c>
      <c r="AW9" s="84">
        <f>'BAR BB| Open rates'!AW9*0.87*0.9</f>
        <v>14015.7</v>
      </c>
      <c r="AX9" s="84">
        <f>'BAR BB| Open rates'!AX9*0.87*0.9</f>
        <v>14015.7</v>
      </c>
      <c r="AY9" s="84">
        <f>'BAR BB| Open rates'!AY9*0.87*0.9</f>
        <v>14015.7</v>
      </c>
      <c r="AZ9" s="84">
        <f>'BAR BB| Open rates'!AZ9*0.87*0.9</f>
        <v>9317.7000000000007</v>
      </c>
      <c r="BA9" s="84">
        <f>'BAR BB| Open rates'!BA9*0.87*0.9</f>
        <v>7751.7</v>
      </c>
    </row>
    <row r="10" spans="1:53" s="14" customFormat="1" ht="12" customHeight="1" x14ac:dyDescent="0.2">
      <c r="A10" s="33">
        <v>2</v>
      </c>
      <c r="B10" s="84">
        <f>'BAR BB| Open rates'!B10*0.87*0.9</f>
        <v>7986.6</v>
      </c>
      <c r="C10" s="84">
        <f>'BAR BB| Open rates'!C10*0.87*0.9</f>
        <v>8769.6</v>
      </c>
      <c r="D10" s="84">
        <f>'BAR BB| Open rates'!D10*0.87*0.9</f>
        <v>7986.6</v>
      </c>
      <c r="E10" s="84">
        <f>'BAR BB| Open rates'!E10*0.87*0.9</f>
        <v>7986.6</v>
      </c>
      <c r="F10" s="84">
        <f>'BAR BB| Open rates'!F10*0.87*0.9</f>
        <v>7986.6</v>
      </c>
      <c r="G10" s="84">
        <f>'BAR BB| Open rates'!G10*0.87*0.9</f>
        <v>7673.4000000000005</v>
      </c>
      <c r="H10" s="84">
        <f>'BAR BB| Open rates'!H10*0.87*0.9</f>
        <v>7673.4000000000005</v>
      </c>
      <c r="I10" s="84">
        <f>'BAR BB| Open rates'!I10*0.87*0.9</f>
        <v>7986.6</v>
      </c>
      <c r="J10" s="84">
        <f>'BAR BB| Open rates'!J10*0.87*0.9</f>
        <v>7673.4000000000005</v>
      </c>
      <c r="K10" s="84">
        <f>'BAR BB| Open rates'!K10*0.87*0.9</f>
        <v>7986.6</v>
      </c>
      <c r="L10" s="84">
        <f>'BAR BB| Open rates'!L10*0.87*0.9</f>
        <v>7673.4000000000005</v>
      </c>
      <c r="M10" s="84">
        <f>'BAR BB| Open rates'!M10*0.87*0.9</f>
        <v>7986.6</v>
      </c>
      <c r="N10" s="84">
        <f>'BAR BB| Open rates'!N10*0.87*0.9</f>
        <v>7673.4000000000005</v>
      </c>
      <c r="O10" s="84">
        <f>'BAR BB| Open rates'!O10*0.87*0.9</f>
        <v>7986.6</v>
      </c>
      <c r="P10" s="84">
        <f>'BAR BB| Open rates'!P10*0.87*0.9</f>
        <v>6968.7</v>
      </c>
      <c r="Q10" s="84">
        <f>'BAR BB| Open rates'!Q10*0.87*0.9</f>
        <v>6968.7</v>
      </c>
      <c r="R10" s="84">
        <f>'BAR BB| Open rates'!R10*0.87*0.9</f>
        <v>7986.6</v>
      </c>
      <c r="S10" s="84">
        <f>'BAR BB| Open rates'!S10*0.87*0.9</f>
        <v>11118.6</v>
      </c>
      <c r="T10" s="84">
        <f>'BAR BB| Open rates'!T10*0.87*0.9</f>
        <v>15033.6</v>
      </c>
      <c r="U10" s="84">
        <f>'BAR BB| Open rates'!U10*0.87*0.9</f>
        <v>23803.200000000001</v>
      </c>
      <c r="V10" s="84">
        <f>'BAR BB| Open rates'!V10*0.87*0.9</f>
        <v>26152.2</v>
      </c>
      <c r="W10" s="84">
        <f>'BAR BB| Open rates'!W10*0.87*0.9</f>
        <v>30850.2</v>
      </c>
      <c r="X10" s="84">
        <f>'BAR BB| Open rates'!X10*0.87*0.9</f>
        <v>30850.2</v>
      </c>
      <c r="Y10" s="84">
        <f>'BAR BB| Open rates'!Y10*0.87*0.9</f>
        <v>30850.2</v>
      </c>
      <c r="Z10" s="84">
        <f>'BAR BB| Open rates'!Z10*0.87*0.9</f>
        <v>23803.200000000001</v>
      </c>
      <c r="AA10" s="84">
        <f>'BAR BB| Open rates'!AA10*0.87*0.9</f>
        <v>15190.2</v>
      </c>
      <c r="AB10" s="84">
        <f>'BAR BB| Open rates'!AB10*0.87*0.9</f>
        <v>15190.2</v>
      </c>
      <c r="AC10" s="84">
        <f>'BAR BB| Open rates'!AC10*0.87*0.9</f>
        <v>15190.2</v>
      </c>
      <c r="AD10" s="84">
        <f>'BAR BB| Open rates'!AD10*0.87*0.9</f>
        <v>15190.2</v>
      </c>
      <c r="AE10" s="84">
        <f>'BAR BB| Open rates'!AE10*0.87*0.9</f>
        <v>16756.2</v>
      </c>
      <c r="AF10" s="84">
        <f>'BAR BB| Open rates'!AF10*0.87*0.9</f>
        <v>19105.2</v>
      </c>
      <c r="AG10" s="84">
        <f>'BAR BB| Open rates'!AG10*0.87*0.9</f>
        <v>16756.2</v>
      </c>
      <c r="AH10" s="84">
        <f>'BAR BB| Open rates'!AH10*0.87*0.9</f>
        <v>19105.2</v>
      </c>
      <c r="AI10" s="84">
        <f>'BAR BB| Open rates'!AI10*0.87*0.9</f>
        <v>19105.2</v>
      </c>
      <c r="AJ10" s="84">
        <f>'BAR BB| Open rates'!AJ10*0.87*0.9</f>
        <v>16756.2</v>
      </c>
      <c r="AK10" s="84">
        <f>'BAR BB| Open rates'!AK10*0.87*0.9</f>
        <v>16756.2</v>
      </c>
      <c r="AL10" s="84">
        <f>'BAR BB| Open rates'!AL10*0.87*0.9</f>
        <v>16756.2</v>
      </c>
      <c r="AM10" s="84">
        <f>'BAR BB| Open rates'!AM10*0.87*0.9</f>
        <v>19105.2</v>
      </c>
      <c r="AN10" s="84">
        <f>'BAR BB| Open rates'!AN10*0.87*0.9</f>
        <v>16756.2</v>
      </c>
      <c r="AO10" s="84">
        <f>'BAR BB| Open rates'!AO10*0.87*0.9</f>
        <v>26152.2</v>
      </c>
      <c r="AP10" s="84">
        <f>'BAR BB| Open rates'!AP10*0.87*0.9</f>
        <v>27405</v>
      </c>
      <c r="AQ10" s="84">
        <f>'BAR BB| Open rates'!AQ10*0.87*0.9</f>
        <v>27405</v>
      </c>
      <c r="AR10" s="84">
        <f>'BAR BB| Open rates'!AR10*0.87*0.9</f>
        <v>27405</v>
      </c>
      <c r="AS10" s="84">
        <f>'BAR BB| Open rates'!AS10*0.87*0.9</f>
        <v>16756.2</v>
      </c>
      <c r="AT10" s="84">
        <f>'BAR BB| Open rates'!AT10*0.87*0.9</f>
        <v>16756.2</v>
      </c>
      <c r="AU10" s="84">
        <f>'BAR BB| Open rates'!AU10*0.87*0.9</f>
        <v>15190.2</v>
      </c>
      <c r="AV10" s="84">
        <f>'BAR BB| Open rates'!AV10*0.87*0.9</f>
        <v>16756.2</v>
      </c>
      <c r="AW10" s="84">
        <f>'BAR BB| Open rates'!AW10*0.87*0.9</f>
        <v>15190.2</v>
      </c>
      <c r="AX10" s="84">
        <f>'BAR BB| Open rates'!AX10*0.87*0.9</f>
        <v>15190.2</v>
      </c>
      <c r="AY10" s="84">
        <f>'BAR BB| Open rates'!AY10*0.87*0.9</f>
        <v>15190.2</v>
      </c>
      <c r="AZ10" s="84">
        <f>'BAR BB| Open rates'!AZ10*0.87*0.9</f>
        <v>10492.2</v>
      </c>
      <c r="BA10" s="84">
        <f>'BAR BB| Open rates'!BA10*0.87*0.9</f>
        <v>8926.2000000000007</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rates'!B12*0.87*0.9</f>
        <v>7751.7</v>
      </c>
      <c r="C12" s="84">
        <f>'BAR BB| Open rates'!C12*0.87*0.9</f>
        <v>8534.7000000000007</v>
      </c>
      <c r="D12" s="84">
        <f>'BAR BB| Open rates'!D12*0.87*0.9</f>
        <v>7751.7</v>
      </c>
      <c r="E12" s="84">
        <f>'BAR BB| Open rates'!E12*0.87*0.9</f>
        <v>7751.7</v>
      </c>
      <c r="F12" s="84">
        <f>'BAR BB| Open rates'!F12*0.87*0.9</f>
        <v>7751.7</v>
      </c>
      <c r="G12" s="84">
        <f>'BAR BB| Open rates'!G12*0.87*0.9</f>
        <v>7438.5</v>
      </c>
      <c r="H12" s="84">
        <f>'BAR BB| Open rates'!H12*0.87*0.9</f>
        <v>7438.5</v>
      </c>
      <c r="I12" s="84">
        <f>'BAR BB| Open rates'!I12*0.87*0.9</f>
        <v>7751.7</v>
      </c>
      <c r="J12" s="84">
        <f>'BAR BB| Open rates'!J12*0.87*0.9</f>
        <v>7438.5</v>
      </c>
      <c r="K12" s="84">
        <f>'BAR BB| Open rates'!K12*0.87*0.9</f>
        <v>7751.7</v>
      </c>
      <c r="L12" s="84">
        <f>'BAR BB| Open rates'!L12*0.87*0.9</f>
        <v>7438.5</v>
      </c>
      <c r="M12" s="84">
        <f>'BAR BB| Open rates'!M12*0.87*0.9</f>
        <v>7751.7</v>
      </c>
      <c r="N12" s="84">
        <f>'BAR BB| Open rates'!N12*0.87*0.9</f>
        <v>7438.5</v>
      </c>
      <c r="O12" s="84">
        <f>'BAR BB| Open rates'!O12*0.87*0.9</f>
        <v>7751.7</v>
      </c>
      <c r="P12" s="84">
        <f>'BAR BB| Open rates'!P12*0.87*0.9</f>
        <v>6733.8</v>
      </c>
      <c r="Q12" s="84">
        <f>'BAR BB| Open rates'!Q12*0.87*0.9</f>
        <v>6733.8</v>
      </c>
      <c r="R12" s="84">
        <f>'BAR BB| Open rates'!R12*0.87*0.9</f>
        <v>7751.7</v>
      </c>
      <c r="S12" s="84">
        <f>'BAR BB| Open rates'!S12*0.87*0.9</f>
        <v>10883.7</v>
      </c>
      <c r="T12" s="84">
        <f>'BAR BB| Open rates'!T12*0.87*0.9</f>
        <v>14798.7</v>
      </c>
      <c r="U12" s="84">
        <f>'BAR BB| Open rates'!U12*0.87*0.9</f>
        <v>24194.7</v>
      </c>
      <c r="V12" s="84">
        <f>'BAR BB| Open rates'!V12*0.87*0.9</f>
        <v>26543.7</v>
      </c>
      <c r="W12" s="84">
        <f>'BAR BB| Open rates'!W12*0.87*0.9</f>
        <v>31241.7</v>
      </c>
      <c r="X12" s="84">
        <f>'BAR BB| Open rates'!X12*0.87*0.9</f>
        <v>31241.7</v>
      </c>
      <c r="Y12" s="84">
        <f>'BAR BB| Open rates'!Y12*0.87*0.9</f>
        <v>31241.7</v>
      </c>
      <c r="Z12" s="84">
        <f>'BAR BB| Open rates'!Z12*0.87*0.9</f>
        <v>24194.7</v>
      </c>
      <c r="AA12" s="84">
        <f>'BAR BB| Open rates'!AA12*0.87*0.9</f>
        <v>15581.7</v>
      </c>
      <c r="AB12" s="84">
        <f>'BAR BB| Open rates'!AB12*0.87*0.9</f>
        <v>14798.7</v>
      </c>
      <c r="AC12" s="84">
        <f>'BAR BB| Open rates'!AC12*0.87*0.9</f>
        <v>14798.7</v>
      </c>
      <c r="AD12" s="84">
        <f>'BAR BB| Open rates'!AD12*0.87*0.9</f>
        <v>14798.7</v>
      </c>
      <c r="AE12" s="84">
        <f>'BAR BB| Open rates'!AE12*0.87*0.9</f>
        <v>16364.7</v>
      </c>
      <c r="AF12" s="84">
        <f>'BAR BB| Open rates'!AF12*0.87*0.9</f>
        <v>18713.7</v>
      </c>
      <c r="AG12" s="84">
        <f>'BAR BB| Open rates'!AG12*0.87*0.9</f>
        <v>16364.7</v>
      </c>
      <c r="AH12" s="84">
        <f>'BAR BB| Open rates'!AH12*0.87*0.9</f>
        <v>18713.7</v>
      </c>
      <c r="AI12" s="84">
        <f>'BAR BB| Open rates'!AI12*0.87*0.9</f>
        <v>18713.7</v>
      </c>
      <c r="AJ12" s="84">
        <f>'BAR BB| Open rates'!AJ12*0.87*0.9</f>
        <v>16364.7</v>
      </c>
      <c r="AK12" s="84">
        <f>'BAR BB| Open rates'!AK12*0.87*0.9</f>
        <v>16364.7</v>
      </c>
      <c r="AL12" s="84">
        <f>'BAR BB| Open rates'!AL12*0.87*0.9</f>
        <v>16364.7</v>
      </c>
      <c r="AM12" s="84">
        <f>'BAR BB| Open rates'!AM12*0.87*0.9</f>
        <v>18713.7</v>
      </c>
      <c r="AN12" s="84">
        <f>'BAR BB| Open rates'!AN12*0.87*0.9</f>
        <v>16364.7</v>
      </c>
      <c r="AO12" s="84">
        <f>'BAR BB| Open rates'!AO12*0.87*0.9</f>
        <v>25760.7</v>
      </c>
      <c r="AP12" s="84">
        <f>'BAR BB| Open rates'!AP12*0.87*0.9</f>
        <v>27013.5</v>
      </c>
      <c r="AQ12" s="84">
        <f>'BAR BB| Open rates'!AQ12*0.87*0.9</f>
        <v>27013.5</v>
      </c>
      <c r="AR12" s="84">
        <f>'BAR BB| Open rates'!AR12*0.87*0.9</f>
        <v>27013.5</v>
      </c>
      <c r="AS12" s="84">
        <f>'BAR BB| Open rates'!AS12*0.87*0.9</f>
        <v>16364.7</v>
      </c>
      <c r="AT12" s="84">
        <f>'BAR BB| Open rates'!AT12*0.87*0.9</f>
        <v>16364.7</v>
      </c>
      <c r="AU12" s="84">
        <f>'BAR BB| Open rates'!AU12*0.87*0.9</f>
        <v>14798.7</v>
      </c>
      <c r="AV12" s="84">
        <f>'BAR BB| Open rates'!AV12*0.87*0.9</f>
        <v>16364.7</v>
      </c>
      <c r="AW12" s="84">
        <f>'BAR BB| Open rates'!AW12*0.87*0.9</f>
        <v>14798.7</v>
      </c>
      <c r="AX12" s="84">
        <f>'BAR BB| Open rates'!AX12*0.87*0.9</f>
        <v>14798.7</v>
      </c>
      <c r="AY12" s="84">
        <f>'BAR BB| Open rates'!AY12*0.87*0.9</f>
        <v>14798.7</v>
      </c>
      <c r="AZ12" s="84">
        <f>'BAR BB| Open rates'!AZ12*0.87*0.9</f>
        <v>10100.700000000001</v>
      </c>
      <c r="BA12" s="84">
        <f>'BAR BB| Open rates'!BA12*0.87*0.9</f>
        <v>8534.7000000000007</v>
      </c>
    </row>
    <row r="13" spans="1:53" s="14" customFormat="1" ht="12" customHeight="1" x14ac:dyDescent="0.2">
      <c r="A13" s="33">
        <v>2</v>
      </c>
      <c r="B13" s="84">
        <f>'BAR BB| Open rates'!B13*0.87*0.9</f>
        <v>8769.6</v>
      </c>
      <c r="C13" s="84">
        <f>'BAR BB| Open rates'!C13*0.87*0.9</f>
        <v>9552.6</v>
      </c>
      <c r="D13" s="84">
        <f>'BAR BB| Open rates'!D13*0.87*0.9</f>
        <v>8769.6</v>
      </c>
      <c r="E13" s="84">
        <f>'BAR BB| Open rates'!E13*0.87*0.9</f>
        <v>8769.6</v>
      </c>
      <c r="F13" s="84">
        <f>'BAR BB| Open rates'!F13*0.87*0.9</f>
        <v>8769.6</v>
      </c>
      <c r="G13" s="84">
        <f>'BAR BB| Open rates'!G13*0.87*0.9</f>
        <v>8456.4</v>
      </c>
      <c r="H13" s="84">
        <f>'BAR BB| Open rates'!H13*0.87*0.9</f>
        <v>8456.4</v>
      </c>
      <c r="I13" s="84">
        <f>'BAR BB| Open rates'!I13*0.87*0.9</f>
        <v>8769.6</v>
      </c>
      <c r="J13" s="84">
        <f>'BAR BB| Open rates'!J13*0.87*0.9</f>
        <v>8456.4</v>
      </c>
      <c r="K13" s="84">
        <f>'BAR BB| Open rates'!K13*0.87*0.9</f>
        <v>8769.6</v>
      </c>
      <c r="L13" s="84">
        <f>'BAR BB| Open rates'!L13*0.87*0.9</f>
        <v>8456.4</v>
      </c>
      <c r="M13" s="84">
        <f>'BAR BB| Open rates'!M13*0.87*0.9</f>
        <v>8769.6</v>
      </c>
      <c r="N13" s="84">
        <f>'BAR BB| Open rates'!N13*0.87*0.9</f>
        <v>8456.4</v>
      </c>
      <c r="O13" s="84">
        <f>'BAR BB| Open rates'!O13*0.87*0.9</f>
        <v>8769.6</v>
      </c>
      <c r="P13" s="84">
        <f>'BAR BB| Open rates'!P13*0.87*0.9</f>
        <v>7751.7</v>
      </c>
      <c r="Q13" s="84">
        <f>'BAR BB| Open rates'!Q13*0.87*0.9</f>
        <v>7751.7</v>
      </c>
      <c r="R13" s="84">
        <f>'BAR BB| Open rates'!R13*0.87*0.9</f>
        <v>8769.6</v>
      </c>
      <c r="S13" s="84">
        <f>'BAR BB| Open rates'!S13*0.87*0.9</f>
        <v>11901.6</v>
      </c>
      <c r="T13" s="84">
        <f>'BAR BB| Open rates'!T13*0.87*0.9</f>
        <v>15816.6</v>
      </c>
      <c r="U13" s="84">
        <f>'BAR BB| Open rates'!U13*0.87*0.9</f>
        <v>25369.200000000001</v>
      </c>
      <c r="V13" s="84">
        <f>'BAR BB| Open rates'!V13*0.87*0.9</f>
        <v>27718.2</v>
      </c>
      <c r="W13" s="84">
        <f>'BAR BB| Open rates'!W13*0.87*0.9</f>
        <v>32416.2</v>
      </c>
      <c r="X13" s="84">
        <f>'BAR BB| Open rates'!X13*0.87*0.9</f>
        <v>32416.2</v>
      </c>
      <c r="Y13" s="84">
        <f>'BAR BB| Open rates'!Y13*0.87*0.9</f>
        <v>32416.2</v>
      </c>
      <c r="Z13" s="84">
        <f>'BAR BB| Open rates'!Z13*0.87*0.9</f>
        <v>25369.200000000001</v>
      </c>
      <c r="AA13" s="84">
        <f>'BAR BB| Open rates'!AA13*0.87*0.9</f>
        <v>16756.2</v>
      </c>
      <c r="AB13" s="84">
        <f>'BAR BB| Open rates'!AB13*0.87*0.9</f>
        <v>15973.2</v>
      </c>
      <c r="AC13" s="84">
        <f>'BAR BB| Open rates'!AC13*0.87*0.9</f>
        <v>15973.2</v>
      </c>
      <c r="AD13" s="84">
        <f>'BAR BB| Open rates'!AD13*0.87*0.9</f>
        <v>15973.2</v>
      </c>
      <c r="AE13" s="84">
        <f>'BAR BB| Open rates'!AE13*0.87*0.9</f>
        <v>17539.2</v>
      </c>
      <c r="AF13" s="84">
        <f>'BAR BB| Open rates'!AF13*0.87*0.9</f>
        <v>19888.2</v>
      </c>
      <c r="AG13" s="84">
        <f>'BAR BB| Open rates'!AG13*0.87*0.9</f>
        <v>17539.2</v>
      </c>
      <c r="AH13" s="84">
        <f>'BAR BB| Open rates'!AH13*0.87*0.9</f>
        <v>19888.2</v>
      </c>
      <c r="AI13" s="84">
        <f>'BAR BB| Open rates'!AI13*0.87*0.9</f>
        <v>19888.2</v>
      </c>
      <c r="AJ13" s="84">
        <f>'BAR BB| Open rates'!AJ13*0.87*0.9</f>
        <v>17539.2</v>
      </c>
      <c r="AK13" s="84">
        <f>'BAR BB| Open rates'!AK13*0.87*0.9</f>
        <v>17539.2</v>
      </c>
      <c r="AL13" s="84">
        <f>'BAR BB| Open rates'!AL13*0.87*0.9</f>
        <v>17539.2</v>
      </c>
      <c r="AM13" s="84">
        <f>'BAR BB| Open rates'!AM13*0.87*0.9</f>
        <v>19888.2</v>
      </c>
      <c r="AN13" s="84">
        <f>'BAR BB| Open rates'!AN13*0.87*0.9</f>
        <v>17539.2</v>
      </c>
      <c r="AO13" s="84">
        <f>'BAR BB| Open rates'!AO13*0.87*0.9</f>
        <v>26935.200000000001</v>
      </c>
      <c r="AP13" s="84">
        <f>'BAR BB| Open rates'!AP13*0.87*0.9</f>
        <v>28188</v>
      </c>
      <c r="AQ13" s="84">
        <f>'BAR BB| Open rates'!AQ13*0.87*0.9</f>
        <v>28188</v>
      </c>
      <c r="AR13" s="84">
        <f>'BAR BB| Open rates'!AR13*0.87*0.9</f>
        <v>28188</v>
      </c>
      <c r="AS13" s="84">
        <f>'BAR BB| Open rates'!AS13*0.87*0.9</f>
        <v>17539.2</v>
      </c>
      <c r="AT13" s="84">
        <f>'BAR BB| Open rates'!AT13*0.87*0.9</f>
        <v>17539.2</v>
      </c>
      <c r="AU13" s="84">
        <f>'BAR BB| Open rates'!AU13*0.87*0.9</f>
        <v>15973.2</v>
      </c>
      <c r="AV13" s="84">
        <f>'BAR BB| Open rates'!AV13*0.87*0.9</f>
        <v>17539.2</v>
      </c>
      <c r="AW13" s="84">
        <f>'BAR BB| Open rates'!AW13*0.87*0.9</f>
        <v>15973.2</v>
      </c>
      <c r="AX13" s="84">
        <f>'BAR BB| Open rates'!AX13*0.87*0.9</f>
        <v>15973.2</v>
      </c>
      <c r="AY13" s="84">
        <f>'BAR BB| Open rates'!AY13*0.87*0.9</f>
        <v>15973.2</v>
      </c>
      <c r="AZ13" s="84">
        <f>'BAR BB| Open rates'!AZ13*0.87*0.9</f>
        <v>11275.2</v>
      </c>
      <c r="BA13" s="84">
        <f>'BAR BB| Open rates'!BA13*0.87*0.9</f>
        <v>9709.2000000000007</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rates'!B15*0.87*0.9</f>
        <v>10570.5</v>
      </c>
      <c r="C15" s="84">
        <f>'BAR BB| Open rates'!C15*0.87*0.9</f>
        <v>11353.5</v>
      </c>
      <c r="D15" s="84">
        <f>'BAR BB| Open rates'!D15*0.87*0.9</f>
        <v>10570.5</v>
      </c>
      <c r="E15" s="84">
        <f>'BAR BB| Open rates'!E15*0.87*0.9</f>
        <v>10570.5</v>
      </c>
      <c r="F15" s="84">
        <f>'BAR BB| Open rates'!F15*0.87*0.9</f>
        <v>10570.5</v>
      </c>
      <c r="G15" s="84">
        <f>'BAR BB| Open rates'!G15*0.87*0.9</f>
        <v>10257.300000000001</v>
      </c>
      <c r="H15" s="84">
        <f>'BAR BB| Open rates'!H15*0.87*0.9</f>
        <v>10257.300000000001</v>
      </c>
      <c r="I15" s="84">
        <f>'BAR BB| Open rates'!I15*0.87*0.9</f>
        <v>10570.5</v>
      </c>
      <c r="J15" s="84">
        <f>'BAR BB| Open rates'!J15*0.87*0.9</f>
        <v>10257.300000000001</v>
      </c>
      <c r="K15" s="84">
        <f>'BAR BB| Open rates'!K15*0.87*0.9</f>
        <v>10570.5</v>
      </c>
      <c r="L15" s="84">
        <f>'BAR BB| Open rates'!L15*0.87*0.9</f>
        <v>10257.300000000001</v>
      </c>
      <c r="M15" s="84">
        <f>'BAR BB| Open rates'!M15*0.87*0.9</f>
        <v>10570.5</v>
      </c>
      <c r="N15" s="84">
        <f>'BAR BB| Open rates'!N15*0.87*0.9</f>
        <v>10257.300000000001</v>
      </c>
      <c r="O15" s="84">
        <f>'BAR BB| Open rates'!O15*0.87*0.9</f>
        <v>10570.5</v>
      </c>
      <c r="P15" s="84">
        <f>'BAR BB| Open rates'!P15*0.87*0.9</f>
        <v>9552.6</v>
      </c>
      <c r="Q15" s="84">
        <f>'BAR BB| Open rates'!Q15*0.87*0.9</f>
        <v>9552.6</v>
      </c>
      <c r="R15" s="84">
        <f>'BAR BB| Open rates'!R15*0.87*0.9</f>
        <v>10570.5</v>
      </c>
      <c r="S15" s="84">
        <f>'BAR BB| Open rates'!S15*0.87*0.9</f>
        <v>13702.5</v>
      </c>
      <c r="T15" s="84">
        <f>'BAR BB| Open rates'!T15*0.87*0.9</f>
        <v>17617.5</v>
      </c>
      <c r="U15" s="84">
        <f>'BAR BB| Open rates'!U15*0.87*0.9</f>
        <v>30458.7</v>
      </c>
      <c r="V15" s="84">
        <f>'BAR BB| Open rates'!V15*0.87*0.9</f>
        <v>32807.700000000004</v>
      </c>
      <c r="W15" s="84">
        <f>'BAR BB| Open rates'!W15*0.87*0.9</f>
        <v>37505.700000000004</v>
      </c>
      <c r="X15" s="84">
        <f>'BAR BB| Open rates'!X15*0.87*0.9</f>
        <v>37505.700000000004</v>
      </c>
      <c r="Y15" s="84">
        <f>'BAR BB| Open rates'!Y15*0.87*0.9</f>
        <v>37505.700000000004</v>
      </c>
      <c r="Z15" s="84">
        <f>'BAR BB| Open rates'!Z15*0.87*0.9</f>
        <v>30458.7</v>
      </c>
      <c r="AA15" s="84">
        <f>'BAR BB| Open rates'!AA15*0.87*0.9</f>
        <v>21845.7</v>
      </c>
      <c r="AB15" s="84">
        <f>'BAR BB| Open rates'!AB15*0.87*0.9</f>
        <v>16051.5</v>
      </c>
      <c r="AC15" s="84">
        <f>'BAR BB| Open rates'!AC15*0.87*0.9</f>
        <v>16051.5</v>
      </c>
      <c r="AD15" s="84">
        <f>'BAR BB| Open rates'!AD15*0.87*0.9</f>
        <v>16051.5</v>
      </c>
      <c r="AE15" s="84">
        <f>'BAR BB| Open rates'!AE15*0.87*0.9</f>
        <v>17617.5</v>
      </c>
      <c r="AF15" s="84">
        <f>'BAR BB| Open rates'!AF15*0.87*0.9</f>
        <v>19966.5</v>
      </c>
      <c r="AG15" s="84">
        <f>'BAR BB| Open rates'!AG15*0.87*0.9</f>
        <v>17617.5</v>
      </c>
      <c r="AH15" s="84">
        <f>'BAR BB| Open rates'!AH15*0.87*0.9</f>
        <v>19966.5</v>
      </c>
      <c r="AI15" s="84">
        <f>'BAR BB| Open rates'!AI15*0.87*0.9</f>
        <v>19966.5</v>
      </c>
      <c r="AJ15" s="84">
        <f>'BAR BB| Open rates'!AJ15*0.87*0.9</f>
        <v>17617.5</v>
      </c>
      <c r="AK15" s="84">
        <f>'BAR BB| Open rates'!AK15*0.87*0.9</f>
        <v>23098.5</v>
      </c>
      <c r="AL15" s="84">
        <f>'BAR BB| Open rates'!AL15*0.87*0.9</f>
        <v>23098.5</v>
      </c>
      <c r="AM15" s="84">
        <f>'BAR BB| Open rates'!AM15*0.87*0.9</f>
        <v>25447.5</v>
      </c>
      <c r="AN15" s="84">
        <f>'BAR BB| Open rates'!AN15*0.87*0.9</f>
        <v>23098.5</v>
      </c>
      <c r="AO15" s="84">
        <f>'BAR BB| Open rates'!AO15*0.87*0.9</f>
        <v>32494.5</v>
      </c>
      <c r="AP15" s="84">
        <f>'BAR BB| Open rates'!AP15*0.87*0.9</f>
        <v>33747.300000000003</v>
      </c>
      <c r="AQ15" s="84">
        <f>'BAR BB| Open rates'!AQ15*0.87*0.9</f>
        <v>33747.300000000003</v>
      </c>
      <c r="AR15" s="84">
        <f>'BAR BB| Open rates'!AR15*0.87*0.9</f>
        <v>33747.300000000003</v>
      </c>
      <c r="AS15" s="84">
        <f>'BAR BB| Open rates'!AS15*0.87*0.9</f>
        <v>17617.5</v>
      </c>
      <c r="AT15" s="84">
        <f>'BAR BB| Open rates'!AT15*0.87*0.9</f>
        <v>17617.5</v>
      </c>
      <c r="AU15" s="84">
        <f>'BAR BB| Open rates'!AU15*0.87*0.9</f>
        <v>16051.5</v>
      </c>
      <c r="AV15" s="84">
        <f>'BAR BB| Open rates'!AV15*0.87*0.9</f>
        <v>17617.5</v>
      </c>
      <c r="AW15" s="84">
        <f>'BAR BB| Open rates'!AW15*0.87*0.9</f>
        <v>16051.5</v>
      </c>
      <c r="AX15" s="84">
        <f>'BAR BB| Open rates'!AX15*0.87*0.9</f>
        <v>16051.5</v>
      </c>
      <c r="AY15" s="84">
        <f>'BAR BB| Open rates'!AY15*0.87*0.9</f>
        <v>16051.5</v>
      </c>
      <c r="AZ15" s="84">
        <f>'BAR BB| Open rates'!AZ15*0.87*0.9</f>
        <v>11353.5</v>
      </c>
      <c r="BA15" s="84">
        <f>'BAR BB| Open rates'!BA15*0.87*0.9</f>
        <v>9787.5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rates'!B17*0.87*0.9</f>
        <v>10962</v>
      </c>
      <c r="C17" s="84">
        <f>'BAR BB| Open rates'!C17*0.87*0.9</f>
        <v>11745</v>
      </c>
      <c r="D17" s="84">
        <f>'BAR BB| Open rates'!D17*0.87*0.9</f>
        <v>10962</v>
      </c>
      <c r="E17" s="84">
        <f>'BAR BB| Open rates'!E17*0.87*0.9</f>
        <v>10962</v>
      </c>
      <c r="F17" s="84">
        <f>'BAR BB| Open rates'!F17*0.87*0.9</f>
        <v>10962</v>
      </c>
      <c r="G17" s="84">
        <f>'BAR BB| Open rates'!G17*0.87*0.9</f>
        <v>10648.800000000001</v>
      </c>
      <c r="H17" s="84">
        <f>'BAR BB| Open rates'!H17*0.87*0.9</f>
        <v>10648.800000000001</v>
      </c>
      <c r="I17" s="84">
        <f>'BAR BB| Open rates'!I17*0.87*0.9</f>
        <v>10962</v>
      </c>
      <c r="J17" s="84">
        <f>'BAR BB| Open rates'!J17*0.87*0.9</f>
        <v>10648.800000000001</v>
      </c>
      <c r="K17" s="84">
        <f>'BAR BB| Open rates'!K17*0.87*0.9</f>
        <v>10962</v>
      </c>
      <c r="L17" s="84">
        <f>'BAR BB| Open rates'!L17*0.87*0.9</f>
        <v>10648.800000000001</v>
      </c>
      <c r="M17" s="84">
        <f>'BAR BB| Open rates'!M17*0.87*0.9</f>
        <v>10962</v>
      </c>
      <c r="N17" s="84">
        <f>'BAR BB| Open rates'!N17*0.87*0.9</f>
        <v>10648.800000000001</v>
      </c>
      <c r="O17" s="84">
        <f>'BAR BB| Open rates'!O17*0.87*0.9</f>
        <v>10962</v>
      </c>
      <c r="P17" s="84">
        <f>'BAR BB| Open rates'!P17*0.87*0.9</f>
        <v>9944.1</v>
      </c>
      <c r="Q17" s="84">
        <f>'BAR BB| Open rates'!Q17*0.87*0.9</f>
        <v>9944.1</v>
      </c>
      <c r="R17" s="84">
        <f>'BAR BB| Open rates'!R17*0.87*0.9</f>
        <v>10962</v>
      </c>
      <c r="S17" s="84">
        <f>'BAR BB| Open rates'!S17*0.87*0.9</f>
        <v>14094</v>
      </c>
      <c r="T17" s="84">
        <f>'BAR BB| Open rates'!T17*0.87*0.9</f>
        <v>18009</v>
      </c>
      <c r="U17" s="84">
        <f>'BAR BB| Open rates'!U17*0.87*0.9</f>
        <v>32024.7</v>
      </c>
      <c r="V17" s="84">
        <f>'BAR BB| Open rates'!V17*0.87*0.9</f>
        <v>34373.700000000004</v>
      </c>
      <c r="W17" s="84">
        <f>'BAR BB| Open rates'!W17*0.87*0.9</f>
        <v>39071.700000000004</v>
      </c>
      <c r="X17" s="84">
        <f>'BAR BB| Open rates'!X17*0.87*0.9</f>
        <v>39071.700000000004</v>
      </c>
      <c r="Y17" s="84">
        <f>'BAR BB| Open rates'!Y17*0.87*0.9</f>
        <v>39071.700000000004</v>
      </c>
      <c r="Z17" s="84">
        <f>'BAR BB| Open rates'!Z17*0.87*0.9</f>
        <v>32024.7</v>
      </c>
      <c r="AA17" s="84">
        <f>'BAR BB| Open rates'!AA17*0.87*0.9</f>
        <v>23411.7</v>
      </c>
      <c r="AB17" s="84">
        <f>'BAR BB| Open rates'!AB17*0.87*0.9</f>
        <v>17617.5</v>
      </c>
      <c r="AC17" s="84">
        <f>'BAR BB| Open rates'!AC17*0.87*0.9</f>
        <v>17617.5</v>
      </c>
      <c r="AD17" s="84">
        <f>'BAR BB| Open rates'!AD17*0.87*0.9</f>
        <v>17617.5</v>
      </c>
      <c r="AE17" s="84">
        <f>'BAR BB| Open rates'!AE17*0.87*0.9</f>
        <v>19183.5</v>
      </c>
      <c r="AF17" s="84">
        <f>'BAR BB| Open rates'!AF17*0.87*0.9</f>
        <v>21532.5</v>
      </c>
      <c r="AG17" s="84">
        <f>'BAR BB| Open rates'!AG17*0.87*0.9</f>
        <v>19183.5</v>
      </c>
      <c r="AH17" s="84">
        <f>'BAR BB| Open rates'!AH17*0.87*0.9</f>
        <v>21532.5</v>
      </c>
      <c r="AI17" s="84">
        <f>'BAR BB| Open rates'!AI17*0.87*0.9</f>
        <v>21532.5</v>
      </c>
      <c r="AJ17" s="84">
        <f>'BAR BB| Open rates'!AJ17*0.87*0.9</f>
        <v>19183.5</v>
      </c>
      <c r="AK17" s="84">
        <f>'BAR BB| Open rates'!AK17*0.87*0.9</f>
        <v>24664.5</v>
      </c>
      <c r="AL17" s="84">
        <f>'BAR BB| Open rates'!AL17*0.87*0.9</f>
        <v>24664.5</v>
      </c>
      <c r="AM17" s="84">
        <f>'BAR BB| Open rates'!AM17*0.87*0.9</f>
        <v>27013.5</v>
      </c>
      <c r="AN17" s="84">
        <f>'BAR BB| Open rates'!AN17*0.87*0.9</f>
        <v>24664.5</v>
      </c>
      <c r="AO17" s="84">
        <f>'BAR BB| Open rates'!AO17*0.87*0.9</f>
        <v>34060.5</v>
      </c>
      <c r="AP17" s="84">
        <f>'BAR BB| Open rates'!AP17*0.87*0.9</f>
        <v>35313.300000000003</v>
      </c>
      <c r="AQ17" s="84">
        <f>'BAR BB| Open rates'!AQ17*0.87*0.9</f>
        <v>35313.300000000003</v>
      </c>
      <c r="AR17" s="84">
        <f>'BAR BB| Open rates'!AR17*0.87*0.9</f>
        <v>35313.300000000003</v>
      </c>
      <c r="AS17" s="84">
        <f>'BAR BB| Open rates'!AS17*0.87*0.9</f>
        <v>19183.5</v>
      </c>
      <c r="AT17" s="84">
        <f>'BAR BB| Open rates'!AT17*0.87*0.9</f>
        <v>19183.5</v>
      </c>
      <c r="AU17" s="84">
        <f>'BAR BB| Open rates'!AU17*0.87*0.9</f>
        <v>17617.5</v>
      </c>
      <c r="AV17" s="84">
        <f>'BAR BB| Open rates'!AV17*0.87*0.9</f>
        <v>19183.5</v>
      </c>
      <c r="AW17" s="84">
        <f>'BAR BB| Open rates'!AW17*0.87*0.9</f>
        <v>17617.5</v>
      </c>
      <c r="AX17" s="84">
        <f>'BAR BB| Open rates'!AX17*0.87*0.9</f>
        <v>17617.5</v>
      </c>
      <c r="AY17" s="84">
        <f>'BAR BB| Open rates'!AY17*0.87*0.9</f>
        <v>17617.5</v>
      </c>
      <c r="AZ17" s="84">
        <f>'BAR BB| Open rates'!AZ17*0.87*0.9</f>
        <v>12919.5</v>
      </c>
      <c r="BA17" s="84">
        <f>'BAR BB| Open rates'!BA17*0.87*0.9</f>
        <v>11353.5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rates'!B19*0.87*0.9</f>
        <v>12449.7</v>
      </c>
      <c r="C19" s="84">
        <f>'BAR BB| Open rates'!C19*0.87*0.9</f>
        <v>13232.7</v>
      </c>
      <c r="D19" s="84">
        <f>'BAR BB| Open rates'!D19*0.87*0.9</f>
        <v>12449.7</v>
      </c>
      <c r="E19" s="84">
        <f>'BAR BB| Open rates'!E19*0.87*0.9</f>
        <v>12449.7</v>
      </c>
      <c r="F19" s="84">
        <f>'BAR BB| Open rates'!F19*0.87*0.9</f>
        <v>12449.7</v>
      </c>
      <c r="G19" s="84">
        <f>'BAR BB| Open rates'!G19*0.87*0.9</f>
        <v>12136.5</v>
      </c>
      <c r="H19" s="84">
        <f>'BAR BB| Open rates'!H19*0.87*0.9</f>
        <v>12136.5</v>
      </c>
      <c r="I19" s="84">
        <f>'BAR BB| Open rates'!I19*0.87*0.9</f>
        <v>12449.7</v>
      </c>
      <c r="J19" s="84">
        <f>'BAR BB| Open rates'!J19*0.87*0.9</f>
        <v>12136.5</v>
      </c>
      <c r="K19" s="84">
        <f>'BAR BB| Open rates'!K19*0.87*0.9</f>
        <v>12449.7</v>
      </c>
      <c r="L19" s="84">
        <f>'BAR BB| Open rates'!L19*0.87*0.9</f>
        <v>12136.5</v>
      </c>
      <c r="M19" s="84">
        <f>'BAR BB| Open rates'!M19*0.87*0.9</f>
        <v>12449.7</v>
      </c>
      <c r="N19" s="84">
        <f>'BAR BB| Open rates'!N19*0.87*0.9</f>
        <v>12136.5</v>
      </c>
      <c r="O19" s="84">
        <f>'BAR BB| Open rates'!O19*0.87*0.9</f>
        <v>12449.7</v>
      </c>
      <c r="P19" s="84">
        <f>'BAR BB| Open rates'!P19*0.87*0.9</f>
        <v>11431.800000000001</v>
      </c>
      <c r="Q19" s="84">
        <f>'BAR BB| Open rates'!Q19*0.87*0.9</f>
        <v>11431.800000000001</v>
      </c>
      <c r="R19" s="84">
        <f>'BAR BB| Open rates'!R19*0.87*0.9</f>
        <v>12449.7</v>
      </c>
      <c r="S19" s="84">
        <f>'BAR BB| Open rates'!S19*0.87*0.9</f>
        <v>15581.7</v>
      </c>
      <c r="T19" s="84">
        <f>'BAR BB| Open rates'!T19*0.87*0.9</f>
        <v>19496.7</v>
      </c>
      <c r="U19" s="84">
        <f>'BAR BB| Open rates'!U19*0.87*0.9</f>
        <v>52382.700000000004</v>
      </c>
      <c r="V19" s="84">
        <f>'BAR BB| Open rates'!V19*0.87*0.9</f>
        <v>54731.700000000004</v>
      </c>
      <c r="W19" s="84">
        <f>'BAR BB| Open rates'!W19*0.87*0.9</f>
        <v>59429.700000000004</v>
      </c>
      <c r="X19" s="84">
        <f>'BAR BB| Open rates'!X19*0.87*0.9</f>
        <v>59429.700000000004</v>
      </c>
      <c r="Y19" s="84">
        <f>'BAR BB| Open rates'!Y19*0.87*0.9</f>
        <v>59429.700000000004</v>
      </c>
      <c r="Z19" s="84">
        <f>'BAR BB| Open rates'!Z19*0.87*0.9</f>
        <v>52382.700000000004</v>
      </c>
      <c r="AA19" s="84">
        <f>'BAR BB| Open rates'!AA19*0.87*0.9</f>
        <v>43769.700000000004</v>
      </c>
      <c r="AB19" s="84">
        <f>'BAR BB| Open rates'!AB19*0.87*0.9</f>
        <v>28109.7</v>
      </c>
      <c r="AC19" s="84">
        <f>'BAR BB| Open rates'!AC19*0.87*0.9</f>
        <v>28109.7</v>
      </c>
      <c r="AD19" s="84">
        <f>'BAR BB| Open rates'!AD19*0.87*0.9</f>
        <v>28109.7</v>
      </c>
      <c r="AE19" s="84">
        <f>'BAR BB| Open rates'!AE19*0.87*0.9</f>
        <v>29675.7</v>
      </c>
      <c r="AF19" s="84">
        <f>'BAR BB| Open rates'!AF19*0.87*0.9</f>
        <v>32024.7</v>
      </c>
      <c r="AG19" s="84">
        <f>'BAR BB| Open rates'!AG19*0.87*0.9</f>
        <v>29675.7</v>
      </c>
      <c r="AH19" s="84">
        <f>'BAR BB| Open rates'!AH19*0.87*0.9</f>
        <v>32024.7</v>
      </c>
      <c r="AI19" s="84">
        <f>'BAR BB| Open rates'!AI19*0.87*0.9</f>
        <v>32024.7</v>
      </c>
      <c r="AJ19" s="84">
        <f>'BAR BB| Open rates'!AJ19*0.87*0.9</f>
        <v>29675.7</v>
      </c>
      <c r="AK19" s="84">
        <f>'BAR BB| Open rates'!AK19*0.87*0.9</f>
        <v>41420.700000000004</v>
      </c>
      <c r="AL19" s="84">
        <f>'BAR BB| Open rates'!AL19*0.87*0.9</f>
        <v>41420.700000000004</v>
      </c>
      <c r="AM19" s="84">
        <f>'BAR BB| Open rates'!AM19*0.87*0.9</f>
        <v>43769.700000000004</v>
      </c>
      <c r="AN19" s="84">
        <f>'BAR BB| Open rates'!AN19*0.87*0.9</f>
        <v>41420.700000000004</v>
      </c>
      <c r="AO19" s="84">
        <f>'BAR BB| Open rates'!AO19*0.87*0.9</f>
        <v>50816.700000000004</v>
      </c>
      <c r="AP19" s="84">
        <f>'BAR BB| Open rates'!AP19*0.87*0.9</f>
        <v>52069.5</v>
      </c>
      <c r="AQ19" s="84">
        <f>'BAR BB| Open rates'!AQ19*0.87*0.9</f>
        <v>52069.5</v>
      </c>
      <c r="AR19" s="84">
        <f>'BAR BB| Open rates'!AR19*0.87*0.9</f>
        <v>52069.5</v>
      </c>
      <c r="AS19" s="84">
        <f>'BAR BB| Open rates'!AS19*0.87*0.9</f>
        <v>29675.7</v>
      </c>
      <c r="AT19" s="84">
        <f>'BAR BB| Open rates'!AT19*0.87*0.9</f>
        <v>29675.7</v>
      </c>
      <c r="AU19" s="84">
        <f>'BAR BB| Open rates'!AU19*0.87*0.9</f>
        <v>28109.7</v>
      </c>
      <c r="AV19" s="84">
        <f>'BAR BB| Open rates'!AV19*0.87*0.9</f>
        <v>29675.7</v>
      </c>
      <c r="AW19" s="84">
        <f>'BAR BB| Open rates'!AW19*0.87*0.9</f>
        <v>28109.7</v>
      </c>
      <c r="AX19" s="84">
        <f>'BAR BB| Open rates'!AX19*0.87*0.9</f>
        <v>28109.7</v>
      </c>
      <c r="AY19" s="84">
        <f>'BAR BB| Open rates'!AY19*0.87*0.9</f>
        <v>28109.7</v>
      </c>
      <c r="AZ19" s="84">
        <f>'BAR BB| Open rates'!AZ19*0.87*0.9</f>
        <v>23411.7</v>
      </c>
      <c r="BA19" s="84">
        <f>'BAR BB| Open rates'!BA19*0.87*0.9</f>
        <v>21845.7</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rates'!B21*0.87*0.9</f>
        <v>17147.7</v>
      </c>
      <c r="C21" s="84">
        <f>'BAR BB| Open rates'!C21*0.87*0.9</f>
        <v>17930.7</v>
      </c>
      <c r="D21" s="84">
        <f>'BAR BB| Open rates'!D21*0.87*0.9</f>
        <v>17147.7</v>
      </c>
      <c r="E21" s="84">
        <f>'BAR BB| Open rates'!E21*0.87*0.9</f>
        <v>17147.7</v>
      </c>
      <c r="F21" s="84">
        <f>'BAR BB| Open rates'!F21*0.87*0.9</f>
        <v>17147.7</v>
      </c>
      <c r="G21" s="84">
        <f>'BAR BB| Open rates'!G21*0.87*0.9</f>
        <v>16834.5</v>
      </c>
      <c r="H21" s="84">
        <f>'BAR BB| Open rates'!H21*0.87*0.9</f>
        <v>16834.5</v>
      </c>
      <c r="I21" s="84">
        <f>'BAR BB| Open rates'!I21*0.87*0.9</f>
        <v>17147.7</v>
      </c>
      <c r="J21" s="84">
        <f>'BAR BB| Open rates'!J21*0.87*0.9</f>
        <v>16834.5</v>
      </c>
      <c r="K21" s="84">
        <f>'BAR BB| Open rates'!K21*0.87*0.9</f>
        <v>17147.7</v>
      </c>
      <c r="L21" s="84">
        <f>'BAR BB| Open rates'!L21*0.87*0.9</f>
        <v>16834.5</v>
      </c>
      <c r="M21" s="84">
        <f>'BAR BB| Open rates'!M21*0.87*0.9</f>
        <v>17147.7</v>
      </c>
      <c r="N21" s="84">
        <f>'BAR BB| Open rates'!N21*0.87*0.9</f>
        <v>16834.5</v>
      </c>
      <c r="O21" s="84">
        <f>'BAR BB| Open rates'!O21*0.87*0.9</f>
        <v>17147.7</v>
      </c>
      <c r="P21" s="84">
        <f>'BAR BB| Open rates'!P21*0.87*0.9</f>
        <v>16129.800000000001</v>
      </c>
      <c r="Q21" s="84">
        <f>'BAR BB| Open rates'!Q21*0.87*0.9</f>
        <v>16129.800000000001</v>
      </c>
      <c r="R21" s="84">
        <f>'BAR BB| Open rates'!R21*0.87*0.9</f>
        <v>17147.7</v>
      </c>
      <c r="S21" s="84">
        <f>'BAR BB| Open rates'!S21*0.87*0.9</f>
        <v>20279.7</v>
      </c>
      <c r="T21" s="84">
        <f>'BAR BB| Open rates'!T21*0.87*0.9</f>
        <v>24194.7</v>
      </c>
      <c r="U21" s="84">
        <f>'BAR BB| Open rates'!U21*0.87*0.9</f>
        <v>57080.700000000004</v>
      </c>
      <c r="V21" s="84">
        <f>'BAR BB| Open rates'!V21*0.87*0.9</f>
        <v>59429.700000000004</v>
      </c>
      <c r="W21" s="84">
        <f>'BAR BB| Open rates'!W21*0.87*0.9</f>
        <v>64127.700000000004</v>
      </c>
      <c r="X21" s="84">
        <f>'BAR BB| Open rates'!X21*0.87*0.9</f>
        <v>64127.700000000004</v>
      </c>
      <c r="Y21" s="84">
        <f>'BAR BB| Open rates'!Y21*0.87*0.9</f>
        <v>64127.700000000004</v>
      </c>
      <c r="Z21" s="84">
        <f>'BAR BB| Open rates'!Z21*0.87*0.9</f>
        <v>57080.700000000004</v>
      </c>
      <c r="AA21" s="84">
        <f>'BAR BB| Open rates'!AA21*0.87*0.9</f>
        <v>48467.700000000004</v>
      </c>
      <c r="AB21" s="84">
        <f>'BAR BB| Open rates'!AB21*0.87*0.9</f>
        <v>35939.700000000004</v>
      </c>
      <c r="AC21" s="84">
        <f>'BAR BB| Open rates'!AC21*0.87*0.9</f>
        <v>35939.700000000004</v>
      </c>
      <c r="AD21" s="84">
        <f>'BAR BB| Open rates'!AD21*0.87*0.9</f>
        <v>35939.700000000004</v>
      </c>
      <c r="AE21" s="84">
        <f>'BAR BB| Open rates'!AE21*0.87*0.9</f>
        <v>37505.700000000004</v>
      </c>
      <c r="AF21" s="84">
        <f>'BAR BB| Open rates'!AF21*0.87*0.9</f>
        <v>39854.700000000004</v>
      </c>
      <c r="AG21" s="84">
        <f>'BAR BB| Open rates'!AG21*0.87*0.9</f>
        <v>37505.700000000004</v>
      </c>
      <c r="AH21" s="84">
        <f>'BAR BB| Open rates'!AH21*0.87*0.9</f>
        <v>39854.700000000004</v>
      </c>
      <c r="AI21" s="84">
        <f>'BAR BB| Open rates'!AI21*0.87*0.9</f>
        <v>39854.700000000004</v>
      </c>
      <c r="AJ21" s="84">
        <f>'BAR BB| Open rates'!AJ21*0.87*0.9</f>
        <v>37505.700000000004</v>
      </c>
      <c r="AK21" s="84">
        <f>'BAR BB| Open rates'!AK21*0.87*0.9</f>
        <v>45335.700000000004</v>
      </c>
      <c r="AL21" s="84">
        <f>'BAR BB| Open rates'!AL21*0.87*0.9</f>
        <v>45335.700000000004</v>
      </c>
      <c r="AM21" s="84">
        <f>'BAR BB| Open rates'!AM21*0.87*0.9</f>
        <v>47684.700000000004</v>
      </c>
      <c r="AN21" s="84">
        <f>'BAR BB| Open rates'!AN21*0.87*0.9</f>
        <v>45335.700000000004</v>
      </c>
      <c r="AO21" s="84">
        <f>'BAR BB| Open rates'!AO21*0.87*0.9</f>
        <v>54731.700000000004</v>
      </c>
      <c r="AP21" s="84">
        <f>'BAR BB| Open rates'!AP21*0.87*0.9</f>
        <v>55984.5</v>
      </c>
      <c r="AQ21" s="84">
        <f>'BAR BB| Open rates'!AQ21*0.87*0.9</f>
        <v>55984.5</v>
      </c>
      <c r="AR21" s="84">
        <f>'BAR BB| Open rates'!AR21*0.87*0.9</f>
        <v>55984.5</v>
      </c>
      <c r="AS21" s="84">
        <f>'BAR BB| Open rates'!AS21*0.87*0.9</f>
        <v>37505.700000000004</v>
      </c>
      <c r="AT21" s="84">
        <f>'BAR BB| Open rates'!AT21*0.87*0.9</f>
        <v>37505.700000000004</v>
      </c>
      <c r="AU21" s="84">
        <f>'BAR BB| Open rates'!AU21*0.87*0.9</f>
        <v>35939.700000000004</v>
      </c>
      <c r="AV21" s="84">
        <f>'BAR BB| Open rates'!AV21*0.87*0.9</f>
        <v>37505.700000000004</v>
      </c>
      <c r="AW21" s="84">
        <f>'BAR BB| Open rates'!AW21*0.87*0.9</f>
        <v>35939.700000000004</v>
      </c>
      <c r="AX21" s="84">
        <f>'BAR BB| Open rates'!AX21*0.87*0.9</f>
        <v>35939.700000000004</v>
      </c>
      <c r="AY21" s="84">
        <f>'BAR BB| Open rates'!AY21*0.87*0.9</f>
        <v>35939.700000000004</v>
      </c>
      <c r="AZ21" s="84">
        <f>'BAR BB| Open rates'!AZ21*0.87*0.9</f>
        <v>31241.7</v>
      </c>
      <c r="BA21" s="84">
        <f>'BAR BB| Open rates'!BA21*0.87*0.9</f>
        <v>29675.7</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 customHeight="1" x14ac:dyDescent="0.2">
      <c r="A25" s="223" t="s">
        <v>157</v>
      </c>
    </row>
    <row r="26" spans="1:53" s="14" customFormat="1" ht="12" customHeight="1" x14ac:dyDescent="0.2">
      <c r="A26" s="223"/>
    </row>
    <row r="27" spans="1:53" s="14" customFormat="1" ht="12" customHeight="1" x14ac:dyDescent="0.2">
      <c r="A27" s="223"/>
    </row>
    <row r="28" spans="1:53" s="14" customFormat="1" ht="12" customHeight="1" x14ac:dyDescent="0.2">
      <c r="A28" s="20"/>
    </row>
    <row r="29" spans="1:53" customFormat="1" ht="12.75" x14ac:dyDescent="0.2">
      <c r="A29" s="139" t="s">
        <v>80</v>
      </c>
    </row>
    <row r="30" spans="1:53" s="31" customFormat="1" ht="36" customHeight="1" x14ac:dyDescent="0.2">
      <c r="A30" s="210" t="s">
        <v>275</v>
      </c>
    </row>
    <row r="31" spans="1:53" customFormat="1" ht="36" customHeight="1" x14ac:dyDescent="0.2">
      <c r="A31" s="150" t="s">
        <v>276</v>
      </c>
    </row>
    <row r="32" spans="1:53" customFormat="1" ht="12.75" x14ac:dyDescent="0.2">
      <c r="A32" s="1"/>
    </row>
    <row r="33" spans="1:1" customFormat="1" ht="12.75" x14ac:dyDescent="0.2">
      <c r="A33" s="137" t="s">
        <v>58</v>
      </c>
    </row>
    <row r="34" spans="1:1" s="13" customFormat="1" ht="35.25" customHeight="1" x14ac:dyDescent="0.2">
      <c r="A34" s="150" t="s">
        <v>163</v>
      </c>
    </row>
    <row r="35" spans="1:1" s="13" customFormat="1" ht="35.25" customHeight="1" x14ac:dyDescent="0.2">
      <c r="A35" s="150" t="s">
        <v>188</v>
      </c>
    </row>
    <row r="36" spans="1:1" s="13" customFormat="1" ht="35.25" customHeight="1" x14ac:dyDescent="0.2">
      <c r="A36" s="150" t="s">
        <v>164</v>
      </c>
    </row>
    <row r="37" spans="1:1" s="13" customFormat="1" ht="13.5" customHeight="1" x14ac:dyDescent="0.2">
      <c r="A37" s="150" t="s">
        <v>165</v>
      </c>
    </row>
    <row r="38" spans="1:1" s="13" customFormat="1" ht="35.25" customHeight="1" x14ac:dyDescent="0.2">
      <c r="A38" s="150" t="s">
        <v>162</v>
      </c>
    </row>
    <row r="39" spans="1:1" s="13" customFormat="1" ht="35.25" customHeight="1" x14ac:dyDescent="0.2">
      <c r="A39" s="145" t="s">
        <v>173</v>
      </c>
    </row>
    <row r="40" spans="1:1" ht="12" customHeight="1" x14ac:dyDescent="0.2">
      <c r="A40" s="151"/>
    </row>
    <row r="41" spans="1:1" x14ac:dyDescent="0.2">
      <c r="A41" s="140" t="s">
        <v>80</v>
      </c>
    </row>
    <row r="42" spans="1:1" ht="12" customHeight="1" x14ac:dyDescent="0.2">
      <c r="A42" s="252" t="s">
        <v>152</v>
      </c>
    </row>
    <row r="43" spans="1:1" x14ac:dyDescent="0.2">
      <c r="A43" s="253"/>
    </row>
    <row r="45" spans="1:1" x14ac:dyDescent="0.2">
      <c r="A45" s="141" t="s">
        <v>65</v>
      </c>
    </row>
    <row r="46" spans="1:1" ht="84" x14ac:dyDescent="0.2">
      <c r="A46" s="142" t="s">
        <v>81</v>
      </c>
    </row>
  </sheetData>
  <mergeCells count="2">
    <mergeCell ref="A25:A27"/>
    <mergeCell ref="A42:A43"/>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Normal="100" workbookViewId="0">
      <pane xSplit="1" topLeftCell="B1" activePane="topRight" state="frozen"/>
      <selection activeCell="BE26" sqref="BE26:BE27"/>
      <selection pane="topRight" activeCell="H3" sqref="H3"/>
    </sheetView>
  </sheetViews>
  <sheetFormatPr defaultColWidth="10.28515625" defaultRowHeight="12" x14ac:dyDescent="0.2"/>
  <cols>
    <col min="1" max="1" width="42.28515625" style="1" customWidth="1"/>
    <col min="2" max="15" width="10.28515625" style="2"/>
    <col min="16" max="20" width="10.28515625" style="2" customWidth="1"/>
    <col min="21" max="24" width="10.28515625" style="2" hidden="1" customWidth="1"/>
    <col min="25" max="27" width="0" style="2" hidden="1" customWidth="1"/>
    <col min="28" max="16384" width="10.28515625" style="2"/>
  </cols>
  <sheetData>
    <row r="1" spans="1:53" s="5" customFormat="1" ht="25.5" customHeight="1" x14ac:dyDescent="0.2">
      <c r="A1" s="47" t="s">
        <v>50</v>
      </c>
    </row>
    <row r="2" spans="1:53" s="5" customFormat="1" ht="12.75" x14ac:dyDescent="0.2">
      <c r="A2" s="6" t="s">
        <v>187</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rates'!B6*0.87*0.9+25</f>
        <v>5427.7</v>
      </c>
      <c r="C6" s="84">
        <f>'BAR BB| Open rates'!C6*0.87*0.9+25</f>
        <v>6210.7</v>
      </c>
      <c r="D6" s="84">
        <f>'BAR BB| Open rates'!D6*0.87*0.9+25</f>
        <v>5427.7</v>
      </c>
      <c r="E6" s="84">
        <f>'BAR BB| Open rates'!E6*0.87*0.9+25</f>
        <v>5427.7</v>
      </c>
      <c r="F6" s="84">
        <f>'BAR BB| Open rates'!F6*0.87*0.9+25</f>
        <v>5427.7</v>
      </c>
      <c r="G6" s="84">
        <f>'BAR BB| Open rates'!G6*0.87*0.9+25</f>
        <v>5114.5</v>
      </c>
      <c r="H6" s="84">
        <f>'BAR BB| Open rates'!H6*0.87*0.9+25</f>
        <v>5114.5</v>
      </c>
      <c r="I6" s="84">
        <f>'BAR BB| Open rates'!I6*0.87*0.9+25</f>
        <v>5427.7</v>
      </c>
      <c r="J6" s="84">
        <f>'BAR BB| Open rates'!J6*0.87*0.9+25</f>
        <v>5114.5</v>
      </c>
      <c r="K6" s="84">
        <f>'BAR BB| Open rates'!K6*0.87*0.9+25</f>
        <v>5427.7</v>
      </c>
      <c r="L6" s="84">
        <f>'BAR BB| Open rates'!L6*0.87*0.9+25</f>
        <v>5114.5</v>
      </c>
      <c r="M6" s="84">
        <f>'BAR BB| Open rates'!M6*0.87*0.9+25</f>
        <v>5427.7</v>
      </c>
      <c r="N6" s="84">
        <f>'BAR BB| Open rates'!N6*0.87*0.9+25</f>
        <v>5114.5</v>
      </c>
      <c r="O6" s="84">
        <f>'BAR BB| Open rates'!O6*0.87*0.9+25</f>
        <v>5427.7</v>
      </c>
      <c r="P6" s="84">
        <f>'BAR BB| Open rates'!P6*0.87*0.9+25</f>
        <v>4409.8</v>
      </c>
      <c r="Q6" s="84">
        <f>'BAR BB| Open rates'!Q6*0.87*0.9+25</f>
        <v>4409.8</v>
      </c>
      <c r="R6" s="84">
        <f>'BAR BB| Open rates'!R6*0.87*0.9+25</f>
        <v>5427.7</v>
      </c>
      <c r="S6" s="84">
        <f>'BAR BB| Open rates'!S6*0.87*0.9+25</f>
        <v>8559.7000000000007</v>
      </c>
      <c r="T6" s="84">
        <f>'BAR BB| Open rates'!T6*0.87*0.9+25</f>
        <v>12474.7</v>
      </c>
      <c r="U6" s="84">
        <f>'BAR BB| Open rates'!U6*0.87*0.9+25</f>
        <v>21087.7</v>
      </c>
      <c r="V6" s="84">
        <f>'BAR BB| Open rates'!V6*0.87*0.9+25</f>
        <v>23436.7</v>
      </c>
      <c r="W6" s="84">
        <f>'BAR BB| Open rates'!W6*0.87*0.9+25</f>
        <v>28134.7</v>
      </c>
      <c r="X6" s="84">
        <f>'BAR BB| Open rates'!X6*0.87*0.9+25</f>
        <v>28134.7</v>
      </c>
      <c r="Y6" s="84">
        <f>'BAR BB| Open rates'!Y6*0.87*0.9+25</f>
        <v>28134.7</v>
      </c>
      <c r="Z6" s="84">
        <f>'BAR BB| Open rates'!Z6*0.87*0.9+25</f>
        <v>21087.7</v>
      </c>
      <c r="AA6" s="84">
        <f>'BAR BB| Open rates'!AA6*0.87*0.9+25</f>
        <v>12474.7</v>
      </c>
      <c r="AB6" s="84">
        <f>'BAR BB| Open rates'!AB6*0.87*0.9+25</f>
        <v>12474.7</v>
      </c>
      <c r="AC6" s="84">
        <f>'BAR BB| Open rates'!AC6*0.87*0.9+25</f>
        <v>12474.7</v>
      </c>
      <c r="AD6" s="84">
        <f>'BAR BB| Open rates'!AD6*0.87*0.9+25</f>
        <v>12474.7</v>
      </c>
      <c r="AE6" s="84">
        <f>'BAR BB| Open rates'!AE6*0.87*0.9+25</f>
        <v>14040.7</v>
      </c>
      <c r="AF6" s="84">
        <f>'BAR BB| Open rates'!AF6*0.87*0.9+25</f>
        <v>16389.7</v>
      </c>
      <c r="AG6" s="84">
        <f>'BAR BB| Open rates'!AG6*0.87*0.9+25</f>
        <v>14040.7</v>
      </c>
      <c r="AH6" s="84">
        <f>'BAR BB| Open rates'!AH6*0.87*0.9+25</f>
        <v>16389.7</v>
      </c>
      <c r="AI6" s="84">
        <f>'BAR BB| Open rates'!AI6*0.87*0.9+25</f>
        <v>16389.7</v>
      </c>
      <c r="AJ6" s="84">
        <f>'BAR BB| Open rates'!AJ6*0.87*0.9+25</f>
        <v>14040.7</v>
      </c>
      <c r="AK6" s="84">
        <f>'BAR BB| Open rates'!AK6*0.87*0.9+25</f>
        <v>14040.7</v>
      </c>
      <c r="AL6" s="84">
        <f>'BAR BB| Open rates'!AL6*0.87*0.9+25</f>
        <v>14040.7</v>
      </c>
      <c r="AM6" s="84">
        <f>'BAR BB| Open rates'!AM6*0.87*0.9+25</f>
        <v>16389.7</v>
      </c>
      <c r="AN6" s="84">
        <f>'BAR BB| Open rates'!AN6*0.87*0.9+25</f>
        <v>14040.7</v>
      </c>
      <c r="AO6" s="84">
        <f>'BAR BB| Open rates'!AO6*0.87*0.9+25</f>
        <v>23436.7</v>
      </c>
      <c r="AP6" s="84">
        <f>'BAR BB| Open rates'!AP6*0.87*0.9+25</f>
        <v>24689.5</v>
      </c>
      <c r="AQ6" s="84">
        <f>'BAR BB| Open rates'!AQ6*0.87*0.9+25</f>
        <v>24689.5</v>
      </c>
      <c r="AR6" s="84">
        <f>'BAR BB| Open rates'!AR6*0.87*0.9+25</f>
        <v>24689.5</v>
      </c>
      <c r="AS6" s="84">
        <f>'BAR BB| Open rates'!AS6*0.87*0.9+25</f>
        <v>14040.7</v>
      </c>
      <c r="AT6" s="84">
        <f>'BAR BB| Open rates'!AT6*0.87*0.9+25</f>
        <v>14040.7</v>
      </c>
      <c r="AU6" s="84">
        <f>'BAR BB| Open rates'!AU6*0.87*0.9+25</f>
        <v>12474.7</v>
      </c>
      <c r="AV6" s="84">
        <f>'BAR BB| Open rates'!AV6*0.87*0.9+25</f>
        <v>14040.7</v>
      </c>
      <c r="AW6" s="84">
        <f>'BAR BB| Open rates'!AW6*0.87*0.9+25</f>
        <v>12474.7</v>
      </c>
      <c r="AX6" s="84">
        <f>'BAR BB| Open rates'!AX6*0.87*0.9+25</f>
        <v>12474.7</v>
      </c>
      <c r="AY6" s="84">
        <f>'BAR BB| Open rates'!AY6*0.87*0.9+25</f>
        <v>12474.7</v>
      </c>
      <c r="AZ6" s="84">
        <f>'BAR BB| Open rates'!AZ6*0.87*0.9+25</f>
        <v>7776.7</v>
      </c>
      <c r="BA6" s="84">
        <f>'BAR BB| Open rates'!BA6*0.87*0.9+25</f>
        <v>6210.7</v>
      </c>
    </row>
    <row r="7" spans="1:53" s="14" customFormat="1" ht="12" customHeight="1" x14ac:dyDescent="0.2">
      <c r="A7" s="33">
        <v>2</v>
      </c>
      <c r="B7" s="84">
        <f>'BAR BB| Open rates'!B7*0.87*0.9+25</f>
        <v>6445.6</v>
      </c>
      <c r="C7" s="84">
        <f>'BAR BB| Open rates'!C7*0.87*0.9+25</f>
        <v>7228.6</v>
      </c>
      <c r="D7" s="84">
        <f>'BAR BB| Open rates'!D7*0.87*0.9+25</f>
        <v>6445.6</v>
      </c>
      <c r="E7" s="84">
        <f>'BAR BB| Open rates'!E7*0.87*0.9+25</f>
        <v>6445.6</v>
      </c>
      <c r="F7" s="84">
        <f>'BAR BB| Open rates'!F7*0.87*0.9+25</f>
        <v>6445.6</v>
      </c>
      <c r="G7" s="84">
        <f>'BAR BB| Open rates'!G7*0.87*0.9+25</f>
        <v>6132.4000000000005</v>
      </c>
      <c r="H7" s="84">
        <f>'BAR BB| Open rates'!H7*0.87*0.9+25</f>
        <v>6132.4000000000005</v>
      </c>
      <c r="I7" s="84">
        <f>'BAR BB| Open rates'!I7*0.87*0.9+25</f>
        <v>6445.6</v>
      </c>
      <c r="J7" s="84">
        <f>'BAR BB| Open rates'!J7*0.87*0.9+25</f>
        <v>6132.4000000000005</v>
      </c>
      <c r="K7" s="84">
        <f>'BAR BB| Open rates'!K7*0.87*0.9+25</f>
        <v>6445.6</v>
      </c>
      <c r="L7" s="84">
        <f>'BAR BB| Open rates'!L7*0.87*0.9+25</f>
        <v>6132.4000000000005</v>
      </c>
      <c r="M7" s="84">
        <f>'BAR BB| Open rates'!M7*0.87*0.9+25</f>
        <v>6445.6</v>
      </c>
      <c r="N7" s="84">
        <f>'BAR BB| Open rates'!N7*0.87*0.9+25</f>
        <v>6132.4000000000005</v>
      </c>
      <c r="O7" s="84">
        <f>'BAR BB| Open rates'!O7*0.87*0.9+25</f>
        <v>6445.6</v>
      </c>
      <c r="P7" s="84">
        <f>'BAR BB| Open rates'!P7*0.87*0.9+25</f>
        <v>5427.7</v>
      </c>
      <c r="Q7" s="84">
        <f>'BAR BB| Open rates'!Q7*0.87*0.9+25</f>
        <v>5427.7</v>
      </c>
      <c r="R7" s="84">
        <f>'BAR BB| Open rates'!R7*0.87*0.9+25</f>
        <v>6445.6</v>
      </c>
      <c r="S7" s="84">
        <f>'BAR BB| Open rates'!S7*0.87*0.9+25</f>
        <v>9577.6</v>
      </c>
      <c r="T7" s="84">
        <f>'BAR BB| Open rates'!T7*0.87*0.9+25</f>
        <v>13492.6</v>
      </c>
      <c r="U7" s="84">
        <f>'BAR BB| Open rates'!U7*0.87*0.9+25</f>
        <v>22262.2</v>
      </c>
      <c r="V7" s="84">
        <f>'BAR BB| Open rates'!V7*0.87*0.9+25</f>
        <v>24611.200000000001</v>
      </c>
      <c r="W7" s="84">
        <f>'BAR BB| Open rates'!W7*0.87*0.9+25</f>
        <v>29309.200000000001</v>
      </c>
      <c r="X7" s="84">
        <f>'BAR BB| Open rates'!X7*0.87*0.9+25</f>
        <v>29309.200000000001</v>
      </c>
      <c r="Y7" s="84">
        <f>'BAR BB| Open rates'!Y7*0.87*0.9+25</f>
        <v>29309.200000000001</v>
      </c>
      <c r="Z7" s="84">
        <f>'BAR BB| Open rates'!Z7*0.87*0.9+25</f>
        <v>22262.2</v>
      </c>
      <c r="AA7" s="84">
        <f>'BAR BB| Open rates'!AA7*0.87*0.9+25</f>
        <v>13649.2</v>
      </c>
      <c r="AB7" s="84">
        <f>'BAR BB| Open rates'!AB7*0.87*0.9+25</f>
        <v>13649.2</v>
      </c>
      <c r="AC7" s="84">
        <f>'BAR BB| Open rates'!AC7*0.87*0.9+25</f>
        <v>13649.2</v>
      </c>
      <c r="AD7" s="84">
        <f>'BAR BB| Open rates'!AD7*0.87*0.9+25</f>
        <v>13649.2</v>
      </c>
      <c r="AE7" s="84">
        <f>'BAR BB| Open rates'!AE7*0.87*0.9+25</f>
        <v>15215.2</v>
      </c>
      <c r="AF7" s="84">
        <f>'BAR BB| Open rates'!AF7*0.87*0.9+25</f>
        <v>17564.2</v>
      </c>
      <c r="AG7" s="84">
        <f>'BAR BB| Open rates'!AG7*0.87*0.9+25</f>
        <v>15215.2</v>
      </c>
      <c r="AH7" s="84">
        <f>'BAR BB| Open rates'!AH7*0.87*0.9+25</f>
        <v>17564.2</v>
      </c>
      <c r="AI7" s="84">
        <f>'BAR BB| Open rates'!AI7*0.87*0.9+25</f>
        <v>17564.2</v>
      </c>
      <c r="AJ7" s="84">
        <f>'BAR BB| Open rates'!AJ7*0.87*0.9+25</f>
        <v>15215.2</v>
      </c>
      <c r="AK7" s="84">
        <f>'BAR BB| Open rates'!AK7*0.87*0.9+25</f>
        <v>15215.2</v>
      </c>
      <c r="AL7" s="84">
        <f>'BAR BB| Open rates'!AL7*0.87*0.9+25</f>
        <v>15215.2</v>
      </c>
      <c r="AM7" s="84">
        <f>'BAR BB| Open rates'!AM7*0.87*0.9+25</f>
        <v>17564.2</v>
      </c>
      <c r="AN7" s="84">
        <f>'BAR BB| Open rates'!AN7*0.87*0.9+25</f>
        <v>15215.2</v>
      </c>
      <c r="AO7" s="84">
        <f>'BAR BB| Open rates'!AO7*0.87*0.9+25</f>
        <v>24611.200000000001</v>
      </c>
      <c r="AP7" s="84">
        <f>'BAR BB| Open rates'!AP7*0.87*0.9+25</f>
        <v>25864</v>
      </c>
      <c r="AQ7" s="84">
        <f>'BAR BB| Open rates'!AQ7*0.87*0.9+25</f>
        <v>25864</v>
      </c>
      <c r="AR7" s="84">
        <f>'BAR BB| Open rates'!AR7*0.87*0.9+25</f>
        <v>25864</v>
      </c>
      <c r="AS7" s="84">
        <f>'BAR BB| Open rates'!AS7*0.87*0.9+25</f>
        <v>15215.2</v>
      </c>
      <c r="AT7" s="84">
        <f>'BAR BB| Open rates'!AT7*0.87*0.9+25</f>
        <v>15215.2</v>
      </c>
      <c r="AU7" s="84">
        <f>'BAR BB| Open rates'!AU7*0.87*0.9+25</f>
        <v>13649.2</v>
      </c>
      <c r="AV7" s="84">
        <f>'BAR BB| Open rates'!AV7*0.87*0.9+25</f>
        <v>15215.2</v>
      </c>
      <c r="AW7" s="84">
        <f>'BAR BB| Open rates'!AW7*0.87*0.9+25</f>
        <v>13649.2</v>
      </c>
      <c r="AX7" s="84">
        <f>'BAR BB| Open rates'!AX7*0.87*0.9+25</f>
        <v>13649.2</v>
      </c>
      <c r="AY7" s="84">
        <f>'BAR BB| Open rates'!AY7*0.87*0.9+25</f>
        <v>13649.2</v>
      </c>
      <c r="AZ7" s="84">
        <f>'BAR BB| Open rates'!AZ7*0.87*0.9+25</f>
        <v>8951.2000000000007</v>
      </c>
      <c r="BA7" s="84">
        <f>'BAR BB| Open rates'!BA7*0.87*0.9+25</f>
        <v>7385.2</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rates'!B9*0.87*0.9+25</f>
        <v>6993.7</v>
      </c>
      <c r="C9" s="84">
        <f>'BAR BB| Open rates'!C9*0.87*0.9+25</f>
        <v>7776.7</v>
      </c>
      <c r="D9" s="84">
        <f>'BAR BB| Open rates'!D9*0.87*0.9+25</f>
        <v>6993.7</v>
      </c>
      <c r="E9" s="84">
        <f>'BAR BB| Open rates'!E9*0.87*0.9+25</f>
        <v>6993.7</v>
      </c>
      <c r="F9" s="84">
        <f>'BAR BB| Open rates'!F9*0.87*0.9+25</f>
        <v>6993.7</v>
      </c>
      <c r="G9" s="84">
        <f>'BAR BB| Open rates'!G9*0.87*0.9+25</f>
        <v>6680.5</v>
      </c>
      <c r="H9" s="84">
        <f>'BAR BB| Open rates'!H9*0.87*0.9+25</f>
        <v>6680.5</v>
      </c>
      <c r="I9" s="84">
        <f>'BAR BB| Open rates'!I9*0.87*0.9+25</f>
        <v>6993.7</v>
      </c>
      <c r="J9" s="84">
        <f>'BAR BB| Open rates'!J9*0.87*0.9+25</f>
        <v>6680.5</v>
      </c>
      <c r="K9" s="84">
        <f>'BAR BB| Open rates'!K9*0.87*0.9+25</f>
        <v>6993.7</v>
      </c>
      <c r="L9" s="84">
        <f>'BAR BB| Open rates'!L9*0.87*0.9+25</f>
        <v>6680.5</v>
      </c>
      <c r="M9" s="84">
        <f>'BAR BB| Open rates'!M9*0.87*0.9+25</f>
        <v>6993.7</v>
      </c>
      <c r="N9" s="84">
        <f>'BAR BB| Open rates'!N9*0.87*0.9+25</f>
        <v>6680.5</v>
      </c>
      <c r="O9" s="84">
        <f>'BAR BB| Open rates'!O9*0.87*0.9+25</f>
        <v>6993.7</v>
      </c>
      <c r="P9" s="84">
        <f>'BAR BB| Open rates'!P9*0.87*0.9+25</f>
        <v>5975.8</v>
      </c>
      <c r="Q9" s="84">
        <f>'BAR BB| Open rates'!Q9*0.87*0.9+25</f>
        <v>5975.8</v>
      </c>
      <c r="R9" s="84">
        <f>'BAR BB| Open rates'!R9*0.87*0.9+25</f>
        <v>6993.7</v>
      </c>
      <c r="S9" s="84">
        <f>'BAR BB| Open rates'!S9*0.87*0.9+25</f>
        <v>10125.700000000001</v>
      </c>
      <c r="T9" s="84">
        <f>'BAR BB| Open rates'!T9*0.87*0.9+25</f>
        <v>14040.7</v>
      </c>
      <c r="U9" s="84">
        <f>'BAR BB| Open rates'!U9*0.87*0.9+25</f>
        <v>22653.7</v>
      </c>
      <c r="V9" s="84">
        <f>'BAR BB| Open rates'!V9*0.87*0.9+25</f>
        <v>25002.7</v>
      </c>
      <c r="W9" s="84">
        <f>'BAR BB| Open rates'!W9*0.87*0.9+25</f>
        <v>29700.7</v>
      </c>
      <c r="X9" s="84">
        <f>'BAR BB| Open rates'!X9*0.87*0.9+25</f>
        <v>29700.7</v>
      </c>
      <c r="Y9" s="84">
        <f>'BAR BB| Open rates'!Y9*0.87*0.9+25</f>
        <v>29700.7</v>
      </c>
      <c r="Z9" s="84">
        <f>'BAR BB| Open rates'!Z9*0.87*0.9+25</f>
        <v>22653.7</v>
      </c>
      <c r="AA9" s="84">
        <f>'BAR BB| Open rates'!AA9*0.87*0.9+25</f>
        <v>14040.7</v>
      </c>
      <c r="AB9" s="84">
        <f>'BAR BB| Open rates'!AB9*0.87*0.9+25</f>
        <v>14040.7</v>
      </c>
      <c r="AC9" s="84">
        <f>'BAR BB| Open rates'!AC9*0.87*0.9+25</f>
        <v>14040.7</v>
      </c>
      <c r="AD9" s="84">
        <f>'BAR BB| Open rates'!AD9*0.87*0.9+25</f>
        <v>14040.7</v>
      </c>
      <c r="AE9" s="84">
        <f>'BAR BB| Open rates'!AE9*0.87*0.9+25</f>
        <v>15606.7</v>
      </c>
      <c r="AF9" s="84">
        <f>'BAR BB| Open rates'!AF9*0.87*0.9+25</f>
        <v>17955.7</v>
      </c>
      <c r="AG9" s="84">
        <f>'BAR BB| Open rates'!AG9*0.87*0.9+25</f>
        <v>15606.7</v>
      </c>
      <c r="AH9" s="84">
        <f>'BAR BB| Open rates'!AH9*0.87*0.9+25</f>
        <v>17955.7</v>
      </c>
      <c r="AI9" s="84">
        <f>'BAR BB| Open rates'!AI9*0.87*0.9+25</f>
        <v>17955.7</v>
      </c>
      <c r="AJ9" s="84">
        <f>'BAR BB| Open rates'!AJ9*0.87*0.9+25</f>
        <v>15606.7</v>
      </c>
      <c r="AK9" s="84">
        <f>'BAR BB| Open rates'!AK9*0.87*0.9+25</f>
        <v>15606.7</v>
      </c>
      <c r="AL9" s="84">
        <f>'BAR BB| Open rates'!AL9*0.87*0.9+25</f>
        <v>15606.7</v>
      </c>
      <c r="AM9" s="84">
        <f>'BAR BB| Open rates'!AM9*0.87*0.9+25</f>
        <v>17955.7</v>
      </c>
      <c r="AN9" s="84">
        <f>'BAR BB| Open rates'!AN9*0.87*0.9+25</f>
        <v>15606.7</v>
      </c>
      <c r="AO9" s="84">
        <f>'BAR BB| Open rates'!AO9*0.87*0.9+25</f>
        <v>25002.7</v>
      </c>
      <c r="AP9" s="84">
        <f>'BAR BB| Open rates'!AP9*0.87*0.9+25</f>
        <v>26255.5</v>
      </c>
      <c r="AQ9" s="84">
        <f>'BAR BB| Open rates'!AQ9*0.87*0.9+25</f>
        <v>26255.5</v>
      </c>
      <c r="AR9" s="84">
        <f>'BAR BB| Open rates'!AR9*0.87*0.9+25</f>
        <v>26255.5</v>
      </c>
      <c r="AS9" s="84">
        <f>'BAR BB| Open rates'!AS9*0.87*0.9+25</f>
        <v>15606.7</v>
      </c>
      <c r="AT9" s="84">
        <f>'BAR BB| Open rates'!AT9*0.87*0.9+25</f>
        <v>15606.7</v>
      </c>
      <c r="AU9" s="84">
        <f>'BAR BB| Open rates'!AU9*0.87*0.9+25</f>
        <v>14040.7</v>
      </c>
      <c r="AV9" s="84">
        <f>'BAR BB| Open rates'!AV9*0.87*0.9+25</f>
        <v>15606.7</v>
      </c>
      <c r="AW9" s="84">
        <f>'BAR BB| Open rates'!AW9*0.87*0.9+25</f>
        <v>14040.7</v>
      </c>
      <c r="AX9" s="84">
        <f>'BAR BB| Open rates'!AX9*0.87*0.9+25</f>
        <v>14040.7</v>
      </c>
      <c r="AY9" s="84">
        <f>'BAR BB| Open rates'!AY9*0.87*0.9+25</f>
        <v>14040.7</v>
      </c>
      <c r="AZ9" s="84">
        <f>'BAR BB| Open rates'!AZ9*0.87*0.9+25</f>
        <v>9342.7000000000007</v>
      </c>
      <c r="BA9" s="84">
        <f>'BAR BB| Open rates'!BA9*0.87*0.9+25</f>
        <v>7776.7</v>
      </c>
    </row>
    <row r="10" spans="1:53" s="14" customFormat="1" ht="12" customHeight="1" x14ac:dyDescent="0.2">
      <c r="A10" s="33">
        <v>2</v>
      </c>
      <c r="B10" s="84">
        <f>'BAR BB| Open rates'!B10*0.87*0.9+25</f>
        <v>8011.6</v>
      </c>
      <c r="C10" s="84">
        <f>'BAR BB| Open rates'!C10*0.87*0.9+25</f>
        <v>8794.6</v>
      </c>
      <c r="D10" s="84">
        <f>'BAR BB| Open rates'!D10*0.87*0.9+25</f>
        <v>8011.6</v>
      </c>
      <c r="E10" s="84">
        <f>'BAR BB| Open rates'!E10*0.87*0.9+25</f>
        <v>8011.6</v>
      </c>
      <c r="F10" s="84">
        <f>'BAR BB| Open rates'!F10*0.87*0.9+25</f>
        <v>8011.6</v>
      </c>
      <c r="G10" s="84">
        <f>'BAR BB| Open rates'!G10*0.87*0.9+25</f>
        <v>7698.4000000000005</v>
      </c>
      <c r="H10" s="84">
        <f>'BAR BB| Open rates'!H10*0.87*0.9+25</f>
        <v>7698.4000000000005</v>
      </c>
      <c r="I10" s="84">
        <f>'BAR BB| Open rates'!I10*0.87*0.9+25</f>
        <v>8011.6</v>
      </c>
      <c r="J10" s="84">
        <f>'BAR BB| Open rates'!J10*0.87*0.9+25</f>
        <v>7698.4000000000005</v>
      </c>
      <c r="K10" s="84">
        <f>'BAR BB| Open rates'!K10*0.87*0.9+25</f>
        <v>8011.6</v>
      </c>
      <c r="L10" s="84">
        <f>'BAR BB| Open rates'!L10*0.87*0.9+25</f>
        <v>7698.4000000000005</v>
      </c>
      <c r="M10" s="84">
        <f>'BAR BB| Open rates'!M10*0.87*0.9+25</f>
        <v>8011.6</v>
      </c>
      <c r="N10" s="84">
        <f>'BAR BB| Open rates'!N10*0.87*0.9+25</f>
        <v>7698.4000000000005</v>
      </c>
      <c r="O10" s="84">
        <f>'BAR BB| Open rates'!O10*0.87*0.9+25</f>
        <v>8011.6</v>
      </c>
      <c r="P10" s="84">
        <f>'BAR BB| Open rates'!P10*0.87*0.9+25</f>
        <v>6993.7</v>
      </c>
      <c r="Q10" s="84">
        <f>'BAR BB| Open rates'!Q10*0.87*0.9+25</f>
        <v>6993.7</v>
      </c>
      <c r="R10" s="84">
        <f>'BAR BB| Open rates'!R10*0.87*0.9+25</f>
        <v>8011.6</v>
      </c>
      <c r="S10" s="84">
        <f>'BAR BB| Open rates'!S10*0.87*0.9+25</f>
        <v>11143.6</v>
      </c>
      <c r="T10" s="84">
        <f>'BAR BB| Open rates'!T10*0.87*0.9+25</f>
        <v>15058.6</v>
      </c>
      <c r="U10" s="84">
        <f>'BAR BB| Open rates'!U10*0.87*0.9+25</f>
        <v>23828.2</v>
      </c>
      <c r="V10" s="84">
        <f>'BAR BB| Open rates'!V10*0.87*0.9+25</f>
        <v>26177.200000000001</v>
      </c>
      <c r="W10" s="84">
        <f>'BAR BB| Open rates'!W10*0.87*0.9+25</f>
        <v>30875.200000000001</v>
      </c>
      <c r="X10" s="84">
        <f>'BAR BB| Open rates'!X10*0.87*0.9+25</f>
        <v>30875.200000000001</v>
      </c>
      <c r="Y10" s="84">
        <f>'BAR BB| Open rates'!Y10*0.87*0.9+25</f>
        <v>30875.200000000001</v>
      </c>
      <c r="Z10" s="84">
        <f>'BAR BB| Open rates'!Z10*0.87*0.9+25</f>
        <v>23828.2</v>
      </c>
      <c r="AA10" s="84">
        <f>'BAR BB| Open rates'!AA10*0.87*0.9+25</f>
        <v>15215.2</v>
      </c>
      <c r="AB10" s="84">
        <f>'BAR BB| Open rates'!AB10*0.87*0.9+25</f>
        <v>15215.2</v>
      </c>
      <c r="AC10" s="84">
        <f>'BAR BB| Open rates'!AC10*0.87*0.9+25</f>
        <v>15215.2</v>
      </c>
      <c r="AD10" s="84">
        <f>'BAR BB| Open rates'!AD10*0.87*0.9+25</f>
        <v>15215.2</v>
      </c>
      <c r="AE10" s="84">
        <f>'BAR BB| Open rates'!AE10*0.87*0.9+25</f>
        <v>16781.2</v>
      </c>
      <c r="AF10" s="84">
        <f>'BAR BB| Open rates'!AF10*0.87*0.9+25</f>
        <v>19130.2</v>
      </c>
      <c r="AG10" s="84">
        <f>'BAR BB| Open rates'!AG10*0.87*0.9+25</f>
        <v>16781.2</v>
      </c>
      <c r="AH10" s="84">
        <f>'BAR BB| Open rates'!AH10*0.87*0.9+25</f>
        <v>19130.2</v>
      </c>
      <c r="AI10" s="84">
        <f>'BAR BB| Open rates'!AI10*0.87*0.9+25</f>
        <v>19130.2</v>
      </c>
      <c r="AJ10" s="84">
        <f>'BAR BB| Open rates'!AJ10*0.87*0.9+25</f>
        <v>16781.2</v>
      </c>
      <c r="AK10" s="84">
        <f>'BAR BB| Open rates'!AK10*0.87*0.9+25</f>
        <v>16781.2</v>
      </c>
      <c r="AL10" s="84">
        <f>'BAR BB| Open rates'!AL10*0.87*0.9+25</f>
        <v>16781.2</v>
      </c>
      <c r="AM10" s="84">
        <f>'BAR BB| Open rates'!AM10*0.87*0.9+25</f>
        <v>19130.2</v>
      </c>
      <c r="AN10" s="84">
        <f>'BAR BB| Open rates'!AN10*0.87*0.9+25</f>
        <v>16781.2</v>
      </c>
      <c r="AO10" s="84">
        <f>'BAR BB| Open rates'!AO10*0.87*0.9+25</f>
        <v>26177.200000000001</v>
      </c>
      <c r="AP10" s="84">
        <f>'BAR BB| Open rates'!AP10*0.87*0.9+25</f>
        <v>27430</v>
      </c>
      <c r="AQ10" s="84">
        <f>'BAR BB| Open rates'!AQ10*0.87*0.9+25</f>
        <v>27430</v>
      </c>
      <c r="AR10" s="84">
        <f>'BAR BB| Open rates'!AR10*0.87*0.9+25</f>
        <v>27430</v>
      </c>
      <c r="AS10" s="84">
        <f>'BAR BB| Open rates'!AS10*0.87*0.9+25</f>
        <v>16781.2</v>
      </c>
      <c r="AT10" s="84">
        <f>'BAR BB| Open rates'!AT10*0.87*0.9+25</f>
        <v>16781.2</v>
      </c>
      <c r="AU10" s="84">
        <f>'BAR BB| Open rates'!AU10*0.87*0.9+25</f>
        <v>15215.2</v>
      </c>
      <c r="AV10" s="84">
        <f>'BAR BB| Open rates'!AV10*0.87*0.9+25</f>
        <v>16781.2</v>
      </c>
      <c r="AW10" s="84">
        <f>'BAR BB| Open rates'!AW10*0.87*0.9+25</f>
        <v>15215.2</v>
      </c>
      <c r="AX10" s="84">
        <f>'BAR BB| Open rates'!AX10*0.87*0.9+25</f>
        <v>15215.2</v>
      </c>
      <c r="AY10" s="84">
        <f>'BAR BB| Open rates'!AY10*0.87*0.9+25</f>
        <v>15215.2</v>
      </c>
      <c r="AZ10" s="84">
        <f>'BAR BB| Open rates'!AZ10*0.87*0.9+25</f>
        <v>10517.2</v>
      </c>
      <c r="BA10" s="84">
        <f>'BAR BB| Open rates'!BA10*0.87*0.9+25</f>
        <v>8951.2000000000007</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rates'!B12*0.87*0.9+25</f>
        <v>7776.7</v>
      </c>
      <c r="C12" s="84">
        <f>'BAR BB| Open rates'!C12*0.87*0.9+25</f>
        <v>8559.7000000000007</v>
      </c>
      <c r="D12" s="84">
        <f>'BAR BB| Open rates'!D12*0.87*0.9+25</f>
        <v>7776.7</v>
      </c>
      <c r="E12" s="84">
        <f>'BAR BB| Open rates'!E12*0.87*0.9+25</f>
        <v>7776.7</v>
      </c>
      <c r="F12" s="84">
        <f>'BAR BB| Open rates'!F12*0.87*0.9+25</f>
        <v>7776.7</v>
      </c>
      <c r="G12" s="84">
        <f>'BAR BB| Open rates'!G12*0.87*0.9+25</f>
        <v>7463.5</v>
      </c>
      <c r="H12" s="84">
        <f>'BAR BB| Open rates'!H12*0.87*0.9+25</f>
        <v>7463.5</v>
      </c>
      <c r="I12" s="84">
        <f>'BAR BB| Open rates'!I12*0.87*0.9+25</f>
        <v>7776.7</v>
      </c>
      <c r="J12" s="84">
        <f>'BAR BB| Open rates'!J12*0.87*0.9+25</f>
        <v>7463.5</v>
      </c>
      <c r="K12" s="84">
        <f>'BAR BB| Open rates'!K12*0.87*0.9+25</f>
        <v>7776.7</v>
      </c>
      <c r="L12" s="84">
        <f>'BAR BB| Open rates'!L12*0.87*0.9+25</f>
        <v>7463.5</v>
      </c>
      <c r="M12" s="84">
        <f>'BAR BB| Open rates'!M12*0.87*0.9+25</f>
        <v>7776.7</v>
      </c>
      <c r="N12" s="84">
        <f>'BAR BB| Open rates'!N12*0.87*0.9+25</f>
        <v>7463.5</v>
      </c>
      <c r="O12" s="84">
        <f>'BAR BB| Open rates'!O12*0.87*0.9+25</f>
        <v>7776.7</v>
      </c>
      <c r="P12" s="84">
        <f>'BAR BB| Open rates'!P12*0.87*0.9+25</f>
        <v>6758.8</v>
      </c>
      <c r="Q12" s="84">
        <f>'BAR BB| Open rates'!Q12*0.87*0.9+25</f>
        <v>6758.8</v>
      </c>
      <c r="R12" s="84">
        <f>'BAR BB| Open rates'!R12*0.87*0.9+25</f>
        <v>7776.7</v>
      </c>
      <c r="S12" s="84">
        <f>'BAR BB| Open rates'!S12*0.87*0.9+25</f>
        <v>10908.7</v>
      </c>
      <c r="T12" s="84">
        <f>'BAR BB| Open rates'!T12*0.87*0.9+25</f>
        <v>14823.7</v>
      </c>
      <c r="U12" s="84">
        <f>'BAR BB| Open rates'!U12*0.87*0.9+25</f>
        <v>24219.7</v>
      </c>
      <c r="V12" s="84">
        <f>'BAR BB| Open rates'!V12*0.87*0.9+25</f>
        <v>26568.7</v>
      </c>
      <c r="W12" s="84">
        <f>'BAR BB| Open rates'!W12*0.87*0.9+25</f>
        <v>31266.7</v>
      </c>
      <c r="X12" s="84">
        <f>'BAR BB| Open rates'!X12*0.87*0.9+25</f>
        <v>31266.7</v>
      </c>
      <c r="Y12" s="84">
        <f>'BAR BB| Open rates'!Y12*0.87*0.9+25</f>
        <v>31266.7</v>
      </c>
      <c r="Z12" s="84">
        <f>'BAR BB| Open rates'!Z12*0.87*0.9+25</f>
        <v>24219.7</v>
      </c>
      <c r="AA12" s="84">
        <f>'BAR BB| Open rates'!AA12*0.87*0.9+25</f>
        <v>15606.7</v>
      </c>
      <c r="AB12" s="84">
        <f>'BAR BB| Open rates'!AB12*0.87*0.9+25</f>
        <v>14823.7</v>
      </c>
      <c r="AC12" s="84">
        <f>'BAR BB| Open rates'!AC12*0.87*0.9+25</f>
        <v>14823.7</v>
      </c>
      <c r="AD12" s="84">
        <f>'BAR BB| Open rates'!AD12*0.87*0.9+25</f>
        <v>14823.7</v>
      </c>
      <c r="AE12" s="84">
        <f>'BAR BB| Open rates'!AE12*0.87*0.9+25</f>
        <v>16389.7</v>
      </c>
      <c r="AF12" s="84">
        <f>'BAR BB| Open rates'!AF12*0.87*0.9+25</f>
        <v>18738.7</v>
      </c>
      <c r="AG12" s="84">
        <f>'BAR BB| Open rates'!AG12*0.87*0.9+25</f>
        <v>16389.7</v>
      </c>
      <c r="AH12" s="84">
        <f>'BAR BB| Open rates'!AH12*0.87*0.9+25</f>
        <v>18738.7</v>
      </c>
      <c r="AI12" s="84">
        <f>'BAR BB| Open rates'!AI12*0.87*0.9+25</f>
        <v>18738.7</v>
      </c>
      <c r="AJ12" s="84">
        <f>'BAR BB| Open rates'!AJ12*0.87*0.9+25</f>
        <v>16389.7</v>
      </c>
      <c r="AK12" s="84">
        <f>'BAR BB| Open rates'!AK12*0.87*0.9+25</f>
        <v>16389.7</v>
      </c>
      <c r="AL12" s="84">
        <f>'BAR BB| Open rates'!AL12*0.87*0.9+25</f>
        <v>16389.7</v>
      </c>
      <c r="AM12" s="84">
        <f>'BAR BB| Open rates'!AM12*0.87*0.9+25</f>
        <v>18738.7</v>
      </c>
      <c r="AN12" s="84">
        <f>'BAR BB| Open rates'!AN12*0.87*0.9+25</f>
        <v>16389.7</v>
      </c>
      <c r="AO12" s="84">
        <f>'BAR BB| Open rates'!AO12*0.87*0.9+25</f>
        <v>25785.7</v>
      </c>
      <c r="AP12" s="84">
        <f>'BAR BB| Open rates'!AP12*0.87*0.9+25</f>
        <v>27038.5</v>
      </c>
      <c r="AQ12" s="84">
        <f>'BAR BB| Open rates'!AQ12*0.87*0.9+25</f>
        <v>27038.5</v>
      </c>
      <c r="AR12" s="84">
        <f>'BAR BB| Open rates'!AR12*0.87*0.9+25</f>
        <v>27038.5</v>
      </c>
      <c r="AS12" s="84">
        <f>'BAR BB| Open rates'!AS12*0.87*0.9+25</f>
        <v>16389.7</v>
      </c>
      <c r="AT12" s="84">
        <f>'BAR BB| Open rates'!AT12*0.87*0.9+25</f>
        <v>16389.7</v>
      </c>
      <c r="AU12" s="84">
        <f>'BAR BB| Open rates'!AU12*0.87*0.9+25</f>
        <v>14823.7</v>
      </c>
      <c r="AV12" s="84">
        <f>'BAR BB| Open rates'!AV12*0.87*0.9+25</f>
        <v>16389.7</v>
      </c>
      <c r="AW12" s="84">
        <f>'BAR BB| Open rates'!AW12*0.87*0.9+25</f>
        <v>14823.7</v>
      </c>
      <c r="AX12" s="84">
        <f>'BAR BB| Open rates'!AX12*0.87*0.9+25</f>
        <v>14823.7</v>
      </c>
      <c r="AY12" s="84">
        <f>'BAR BB| Open rates'!AY12*0.87*0.9+25</f>
        <v>14823.7</v>
      </c>
      <c r="AZ12" s="84">
        <f>'BAR BB| Open rates'!AZ12*0.87*0.9+25</f>
        <v>10125.700000000001</v>
      </c>
      <c r="BA12" s="84">
        <f>'BAR BB| Open rates'!BA12*0.87*0.9+25</f>
        <v>8559.7000000000007</v>
      </c>
    </row>
    <row r="13" spans="1:53" s="14" customFormat="1" ht="12" customHeight="1" x14ac:dyDescent="0.2">
      <c r="A13" s="33">
        <v>2</v>
      </c>
      <c r="B13" s="84">
        <f>'BAR BB| Open rates'!B13*0.87*0.9+25</f>
        <v>8794.6</v>
      </c>
      <c r="C13" s="84">
        <f>'BAR BB| Open rates'!C13*0.87*0.9+25</f>
        <v>9577.6</v>
      </c>
      <c r="D13" s="84">
        <f>'BAR BB| Open rates'!D13*0.87*0.9+25</f>
        <v>8794.6</v>
      </c>
      <c r="E13" s="84">
        <f>'BAR BB| Open rates'!E13*0.87*0.9+25</f>
        <v>8794.6</v>
      </c>
      <c r="F13" s="84">
        <f>'BAR BB| Open rates'!F13*0.87*0.9+25</f>
        <v>8794.6</v>
      </c>
      <c r="G13" s="84">
        <f>'BAR BB| Open rates'!G13*0.87*0.9+25</f>
        <v>8481.4</v>
      </c>
      <c r="H13" s="84">
        <f>'BAR BB| Open rates'!H13*0.87*0.9+25</f>
        <v>8481.4</v>
      </c>
      <c r="I13" s="84">
        <f>'BAR BB| Open rates'!I13*0.87*0.9+25</f>
        <v>8794.6</v>
      </c>
      <c r="J13" s="84">
        <f>'BAR BB| Open rates'!J13*0.87*0.9+25</f>
        <v>8481.4</v>
      </c>
      <c r="K13" s="84">
        <f>'BAR BB| Open rates'!K13*0.87*0.9+25</f>
        <v>8794.6</v>
      </c>
      <c r="L13" s="84">
        <f>'BAR BB| Open rates'!L13*0.87*0.9+25</f>
        <v>8481.4</v>
      </c>
      <c r="M13" s="84">
        <f>'BAR BB| Open rates'!M13*0.87*0.9+25</f>
        <v>8794.6</v>
      </c>
      <c r="N13" s="84">
        <f>'BAR BB| Open rates'!N13*0.87*0.9+25</f>
        <v>8481.4</v>
      </c>
      <c r="O13" s="84">
        <f>'BAR BB| Open rates'!O13*0.87*0.9+25</f>
        <v>8794.6</v>
      </c>
      <c r="P13" s="84">
        <f>'BAR BB| Open rates'!P13*0.87*0.9+25</f>
        <v>7776.7</v>
      </c>
      <c r="Q13" s="84">
        <f>'BAR BB| Open rates'!Q13*0.87*0.9+25</f>
        <v>7776.7</v>
      </c>
      <c r="R13" s="84">
        <f>'BAR BB| Open rates'!R13*0.87*0.9+25</f>
        <v>8794.6</v>
      </c>
      <c r="S13" s="84">
        <f>'BAR BB| Open rates'!S13*0.87*0.9+25</f>
        <v>11926.6</v>
      </c>
      <c r="T13" s="84">
        <f>'BAR BB| Open rates'!T13*0.87*0.9+25</f>
        <v>15841.6</v>
      </c>
      <c r="U13" s="84">
        <f>'BAR BB| Open rates'!U13*0.87*0.9+25</f>
        <v>25394.2</v>
      </c>
      <c r="V13" s="84">
        <f>'BAR BB| Open rates'!V13*0.87*0.9+25</f>
        <v>27743.200000000001</v>
      </c>
      <c r="W13" s="84">
        <f>'BAR BB| Open rates'!W13*0.87*0.9+25</f>
        <v>32441.200000000001</v>
      </c>
      <c r="X13" s="84">
        <f>'BAR BB| Open rates'!X13*0.87*0.9+25</f>
        <v>32441.200000000001</v>
      </c>
      <c r="Y13" s="84">
        <f>'BAR BB| Open rates'!Y13*0.87*0.9+25</f>
        <v>32441.200000000001</v>
      </c>
      <c r="Z13" s="84">
        <f>'BAR BB| Open rates'!Z13*0.87*0.9+25</f>
        <v>25394.2</v>
      </c>
      <c r="AA13" s="84">
        <f>'BAR BB| Open rates'!AA13*0.87*0.9+25</f>
        <v>16781.2</v>
      </c>
      <c r="AB13" s="84">
        <f>'BAR BB| Open rates'!AB13*0.87*0.9+25</f>
        <v>15998.2</v>
      </c>
      <c r="AC13" s="84">
        <f>'BAR BB| Open rates'!AC13*0.87*0.9+25</f>
        <v>15998.2</v>
      </c>
      <c r="AD13" s="84">
        <f>'BAR BB| Open rates'!AD13*0.87*0.9+25</f>
        <v>15998.2</v>
      </c>
      <c r="AE13" s="84">
        <f>'BAR BB| Open rates'!AE13*0.87*0.9+25</f>
        <v>17564.2</v>
      </c>
      <c r="AF13" s="84">
        <f>'BAR BB| Open rates'!AF13*0.87*0.9+25</f>
        <v>19913.2</v>
      </c>
      <c r="AG13" s="84">
        <f>'BAR BB| Open rates'!AG13*0.87*0.9+25</f>
        <v>17564.2</v>
      </c>
      <c r="AH13" s="84">
        <f>'BAR BB| Open rates'!AH13*0.87*0.9+25</f>
        <v>19913.2</v>
      </c>
      <c r="AI13" s="84">
        <f>'BAR BB| Open rates'!AI13*0.87*0.9+25</f>
        <v>19913.2</v>
      </c>
      <c r="AJ13" s="84">
        <f>'BAR BB| Open rates'!AJ13*0.87*0.9+25</f>
        <v>17564.2</v>
      </c>
      <c r="AK13" s="84">
        <f>'BAR BB| Open rates'!AK13*0.87*0.9+25</f>
        <v>17564.2</v>
      </c>
      <c r="AL13" s="84">
        <f>'BAR BB| Open rates'!AL13*0.87*0.9+25</f>
        <v>17564.2</v>
      </c>
      <c r="AM13" s="84">
        <f>'BAR BB| Open rates'!AM13*0.87*0.9+25</f>
        <v>19913.2</v>
      </c>
      <c r="AN13" s="84">
        <f>'BAR BB| Open rates'!AN13*0.87*0.9+25</f>
        <v>17564.2</v>
      </c>
      <c r="AO13" s="84">
        <f>'BAR BB| Open rates'!AO13*0.87*0.9+25</f>
        <v>26960.2</v>
      </c>
      <c r="AP13" s="84">
        <f>'BAR BB| Open rates'!AP13*0.87*0.9+25</f>
        <v>28213</v>
      </c>
      <c r="AQ13" s="84">
        <f>'BAR BB| Open rates'!AQ13*0.87*0.9+25</f>
        <v>28213</v>
      </c>
      <c r="AR13" s="84">
        <f>'BAR BB| Open rates'!AR13*0.87*0.9+25</f>
        <v>28213</v>
      </c>
      <c r="AS13" s="84">
        <f>'BAR BB| Open rates'!AS13*0.87*0.9+25</f>
        <v>17564.2</v>
      </c>
      <c r="AT13" s="84">
        <f>'BAR BB| Open rates'!AT13*0.87*0.9+25</f>
        <v>17564.2</v>
      </c>
      <c r="AU13" s="84">
        <f>'BAR BB| Open rates'!AU13*0.87*0.9+25</f>
        <v>15998.2</v>
      </c>
      <c r="AV13" s="84">
        <f>'BAR BB| Open rates'!AV13*0.87*0.9+25</f>
        <v>17564.2</v>
      </c>
      <c r="AW13" s="84">
        <f>'BAR BB| Open rates'!AW13*0.87*0.9+25</f>
        <v>15998.2</v>
      </c>
      <c r="AX13" s="84">
        <f>'BAR BB| Open rates'!AX13*0.87*0.9+25</f>
        <v>15998.2</v>
      </c>
      <c r="AY13" s="84">
        <f>'BAR BB| Open rates'!AY13*0.87*0.9+25</f>
        <v>15998.2</v>
      </c>
      <c r="AZ13" s="84">
        <f>'BAR BB| Open rates'!AZ13*0.87*0.9+25</f>
        <v>11300.2</v>
      </c>
      <c r="BA13" s="84">
        <f>'BAR BB| Open rates'!BA13*0.87*0.9+25</f>
        <v>9734.2000000000007</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rates'!B15*0.87*0.9+25</f>
        <v>10595.5</v>
      </c>
      <c r="C15" s="84">
        <f>'BAR BB| Open rates'!C15*0.87*0.9+25</f>
        <v>11378.5</v>
      </c>
      <c r="D15" s="84">
        <f>'BAR BB| Open rates'!D15*0.87*0.9+25</f>
        <v>10595.5</v>
      </c>
      <c r="E15" s="84">
        <f>'BAR BB| Open rates'!E15*0.87*0.9+25</f>
        <v>10595.5</v>
      </c>
      <c r="F15" s="84">
        <f>'BAR BB| Open rates'!F15*0.87*0.9+25</f>
        <v>10595.5</v>
      </c>
      <c r="G15" s="84">
        <f>'BAR BB| Open rates'!G15*0.87*0.9+25</f>
        <v>10282.300000000001</v>
      </c>
      <c r="H15" s="84">
        <f>'BAR BB| Open rates'!H15*0.87*0.9+25</f>
        <v>10282.300000000001</v>
      </c>
      <c r="I15" s="84">
        <f>'BAR BB| Open rates'!I15*0.87*0.9+25</f>
        <v>10595.5</v>
      </c>
      <c r="J15" s="84">
        <f>'BAR BB| Open rates'!J15*0.87*0.9+25</f>
        <v>10282.300000000001</v>
      </c>
      <c r="K15" s="84">
        <f>'BAR BB| Open rates'!K15*0.87*0.9+25</f>
        <v>10595.5</v>
      </c>
      <c r="L15" s="84">
        <f>'BAR BB| Open rates'!L15*0.87*0.9+25</f>
        <v>10282.300000000001</v>
      </c>
      <c r="M15" s="84">
        <f>'BAR BB| Open rates'!M15*0.87*0.9+25</f>
        <v>10595.5</v>
      </c>
      <c r="N15" s="84">
        <f>'BAR BB| Open rates'!N15*0.87*0.9+25</f>
        <v>10282.300000000001</v>
      </c>
      <c r="O15" s="84">
        <f>'BAR BB| Open rates'!O15*0.87*0.9+25</f>
        <v>10595.5</v>
      </c>
      <c r="P15" s="84">
        <f>'BAR BB| Open rates'!P15*0.87*0.9+25</f>
        <v>9577.6</v>
      </c>
      <c r="Q15" s="84">
        <f>'BAR BB| Open rates'!Q15*0.87*0.9+25</f>
        <v>9577.6</v>
      </c>
      <c r="R15" s="84">
        <f>'BAR BB| Open rates'!R15*0.87*0.9+25</f>
        <v>10595.5</v>
      </c>
      <c r="S15" s="84">
        <f>'BAR BB| Open rates'!S15*0.87*0.9+25</f>
        <v>13727.5</v>
      </c>
      <c r="T15" s="84">
        <f>'BAR BB| Open rates'!T15*0.87*0.9+25</f>
        <v>17642.5</v>
      </c>
      <c r="U15" s="84">
        <f>'BAR BB| Open rates'!U15*0.87*0.9+25</f>
        <v>30483.7</v>
      </c>
      <c r="V15" s="84">
        <f>'BAR BB| Open rates'!V15*0.87*0.9+25</f>
        <v>32832.700000000004</v>
      </c>
      <c r="W15" s="84">
        <f>'BAR BB| Open rates'!W15*0.87*0.9+25</f>
        <v>37530.700000000004</v>
      </c>
      <c r="X15" s="84">
        <f>'BAR BB| Open rates'!X15*0.87*0.9+25</f>
        <v>37530.700000000004</v>
      </c>
      <c r="Y15" s="84">
        <f>'BAR BB| Open rates'!Y15*0.87*0.9+25</f>
        <v>37530.700000000004</v>
      </c>
      <c r="Z15" s="84">
        <f>'BAR BB| Open rates'!Z15*0.87*0.9+25</f>
        <v>30483.7</v>
      </c>
      <c r="AA15" s="84">
        <f>'BAR BB| Open rates'!AA15*0.87*0.9+25</f>
        <v>21870.7</v>
      </c>
      <c r="AB15" s="84">
        <f>'BAR BB| Open rates'!AB15*0.87*0.9+25</f>
        <v>16076.5</v>
      </c>
      <c r="AC15" s="84">
        <f>'BAR BB| Open rates'!AC15*0.87*0.9+25</f>
        <v>16076.5</v>
      </c>
      <c r="AD15" s="84">
        <f>'BAR BB| Open rates'!AD15*0.87*0.9+25</f>
        <v>16076.5</v>
      </c>
      <c r="AE15" s="84">
        <f>'BAR BB| Open rates'!AE15*0.87*0.9+25</f>
        <v>17642.5</v>
      </c>
      <c r="AF15" s="84">
        <f>'BAR BB| Open rates'!AF15*0.87*0.9+25</f>
        <v>19991.5</v>
      </c>
      <c r="AG15" s="84">
        <f>'BAR BB| Open rates'!AG15*0.87*0.9+25</f>
        <v>17642.5</v>
      </c>
      <c r="AH15" s="84">
        <f>'BAR BB| Open rates'!AH15*0.87*0.9+25</f>
        <v>19991.5</v>
      </c>
      <c r="AI15" s="84">
        <f>'BAR BB| Open rates'!AI15*0.87*0.9+25</f>
        <v>19991.5</v>
      </c>
      <c r="AJ15" s="84">
        <f>'BAR BB| Open rates'!AJ15*0.87*0.9+25</f>
        <v>17642.5</v>
      </c>
      <c r="AK15" s="84">
        <f>'BAR BB| Open rates'!AK15*0.87*0.9+25</f>
        <v>23123.5</v>
      </c>
      <c r="AL15" s="84">
        <f>'BAR BB| Open rates'!AL15*0.87*0.9+25</f>
        <v>23123.5</v>
      </c>
      <c r="AM15" s="84">
        <f>'BAR BB| Open rates'!AM15*0.87*0.9+25</f>
        <v>25472.5</v>
      </c>
      <c r="AN15" s="84">
        <f>'BAR BB| Open rates'!AN15*0.87*0.9+25</f>
        <v>23123.5</v>
      </c>
      <c r="AO15" s="84">
        <f>'BAR BB| Open rates'!AO15*0.87*0.9+25</f>
        <v>32519.5</v>
      </c>
      <c r="AP15" s="84">
        <f>'BAR BB| Open rates'!AP15*0.87*0.9+25</f>
        <v>33772.300000000003</v>
      </c>
      <c r="AQ15" s="84">
        <f>'BAR BB| Open rates'!AQ15*0.87*0.9+25</f>
        <v>33772.300000000003</v>
      </c>
      <c r="AR15" s="84">
        <f>'BAR BB| Open rates'!AR15*0.87*0.9+25</f>
        <v>33772.300000000003</v>
      </c>
      <c r="AS15" s="84">
        <f>'BAR BB| Open rates'!AS15*0.87*0.9+25</f>
        <v>17642.5</v>
      </c>
      <c r="AT15" s="84">
        <f>'BAR BB| Open rates'!AT15*0.87*0.9+25</f>
        <v>17642.5</v>
      </c>
      <c r="AU15" s="84">
        <f>'BAR BB| Open rates'!AU15*0.87*0.9+25</f>
        <v>16076.5</v>
      </c>
      <c r="AV15" s="84">
        <f>'BAR BB| Open rates'!AV15*0.87*0.9+25</f>
        <v>17642.5</v>
      </c>
      <c r="AW15" s="84">
        <f>'BAR BB| Open rates'!AW15*0.87*0.9+25</f>
        <v>16076.5</v>
      </c>
      <c r="AX15" s="84">
        <f>'BAR BB| Open rates'!AX15*0.87*0.9+25</f>
        <v>16076.5</v>
      </c>
      <c r="AY15" s="84">
        <f>'BAR BB| Open rates'!AY15*0.87*0.9+25</f>
        <v>16076.5</v>
      </c>
      <c r="AZ15" s="84">
        <f>'BAR BB| Open rates'!AZ15*0.87*0.9+25</f>
        <v>11378.5</v>
      </c>
      <c r="BA15" s="84">
        <f>'BAR BB| Open rates'!BA15*0.87*0.9+25</f>
        <v>9812.5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rates'!B17*0.87*0.9+25</f>
        <v>10987</v>
      </c>
      <c r="C17" s="84">
        <f>'BAR BB| Open rates'!C17*0.87*0.9+25</f>
        <v>11770</v>
      </c>
      <c r="D17" s="84">
        <f>'BAR BB| Open rates'!D17*0.87*0.9+25</f>
        <v>10987</v>
      </c>
      <c r="E17" s="84">
        <f>'BAR BB| Open rates'!E17*0.87*0.9+25</f>
        <v>10987</v>
      </c>
      <c r="F17" s="84">
        <f>'BAR BB| Open rates'!F17*0.87*0.9+25</f>
        <v>10987</v>
      </c>
      <c r="G17" s="84">
        <f>'BAR BB| Open rates'!G17*0.87*0.9+25</f>
        <v>10673.800000000001</v>
      </c>
      <c r="H17" s="84">
        <f>'BAR BB| Open rates'!H17*0.87*0.9+25</f>
        <v>10673.800000000001</v>
      </c>
      <c r="I17" s="84">
        <f>'BAR BB| Open rates'!I17*0.87*0.9+25</f>
        <v>10987</v>
      </c>
      <c r="J17" s="84">
        <f>'BAR BB| Open rates'!J17*0.87*0.9+25</f>
        <v>10673.800000000001</v>
      </c>
      <c r="K17" s="84">
        <f>'BAR BB| Open rates'!K17*0.87*0.9+25</f>
        <v>10987</v>
      </c>
      <c r="L17" s="84">
        <f>'BAR BB| Open rates'!L17*0.87*0.9+25</f>
        <v>10673.800000000001</v>
      </c>
      <c r="M17" s="84">
        <f>'BAR BB| Open rates'!M17*0.87*0.9+25</f>
        <v>10987</v>
      </c>
      <c r="N17" s="84">
        <f>'BAR BB| Open rates'!N17*0.87*0.9+25</f>
        <v>10673.800000000001</v>
      </c>
      <c r="O17" s="84">
        <f>'BAR BB| Open rates'!O17*0.87*0.9+25</f>
        <v>10987</v>
      </c>
      <c r="P17" s="84">
        <f>'BAR BB| Open rates'!P17*0.87*0.9+25</f>
        <v>9969.1</v>
      </c>
      <c r="Q17" s="84">
        <f>'BAR BB| Open rates'!Q17*0.87*0.9+25</f>
        <v>9969.1</v>
      </c>
      <c r="R17" s="84">
        <f>'BAR BB| Open rates'!R17*0.87*0.9+25</f>
        <v>10987</v>
      </c>
      <c r="S17" s="84">
        <f>'BAR BB| Open rates'!S17*0.87*0.9+25</f>
        <v>14119</v>
      </c>
      <c r="T17" s="84">
        <f>'BAR BB| Open rates'!T17*0.87*0.9+25</f>
        <v>18034</v>
      </c>
      <c r="U17" s="84">
        <f>'BAR BB| Open rates'!U17*0.87*0.9+25</f>
        <v>32049.7</v>
      </c>
      <c r="V17" s="84">
        <f>'BAR BB| Open rates'!V17*0.87*0.9+25</f>
        <v>34398.700000000004</v>
      </c>
      <c r="W17" s="84">
        <f>'BAR BB| Open rates'!W17*0.87*0.9+25</f>
        <v>39096.700000000004</v>
      </c>
      <c r="X17" s="84">
        <f>'BAR BB| Open rates'!X17*0.87*0.9+25</f>
        <v>39096.700000000004</v>
      </c>
      <c r="Y17" s="84">
        <f>'BAR BB| Open rates'!Y17*0.87*0.9+25</f>
        <v>39096.700000000004</v>
      </c>
      <c r="Z17" s="84">
        <f>'BAR BB| Open rates'!Z17*0.87*0.9+25</f>
        <v>32049.7</v>
      </c>
      <c r="AA17" s="84">
        <f>'BAR BB| Open rates'!AA17*0.87*0.9+25</f>
        <v>23436.7</v>
      </c>
      <c r="AB17" s="84">
        <f>'BAR BB| Open rates'!AB17*0.87*0.9+25</f>
        <v>17642.5</v>
      </c>
      <c r="AC17" s="84">
        <f>'BAR BB| Open rates'!AC17*0.87*0.9+25</f>
        <v>17642.5</v>
      </c>
      <c r="AD17" s="84">
        <f>'BAR BB| Open rates'!AD17*0.87*0.9+25</f>
        <v>17642.5</v>
      </c>
      <c r="AE17" s="84">
        <f>'BAR BB| Open rates'!AE17*0.87*0.9+25</f>
        <v>19208.5</v>
      </c>
      <c r="AF17" s="84">
        <f>'BAR BB| Open rates'!AF17*0.87*0.9+25</f>
        <v>21557.5</v>
      </c>
      <c r="AG17" s="84">
        <f>'BAR BB| Open rates'!AG17*0.87*0.9+25</f>
        <v>19208.5</v>
      </c>
      <c r="AH17" s="84">
        <f>'BAR BB| Open rates'!AH17*0.87*0.9+25</f>
        <v>21557.5</v>
      </c>
      <c r="AI17" s="84">
        <f>'BAR BB| Open rates'!AI17*0.87*0.9+25</f>
        <v>21557.5</v>
      </c>
      <c r="AJ17" s="84">
        <f>'BAR BB| Open rates'!AJ17*0.87*0.9+25</f>
        <v>19208.5</v>
      </c>
      <c r="AK17" s="84">
        <f>'BAR BB| Open rates'!AK17*0.87*0.9+25</f>
        <v>24689.5</v>
      </c>
      <c r="AL17" s="84">
        <f>'BAR BB| Open rates'!AL17*0.87*0.9+25</f>
        <v>24689.5</v>
      </c>
      <c r="AM17" s="84">
        <f>'BAR BB| Open rates'!AM17*0.87*0.9+25</f>
        <v>27038.5</v>
      </c>
      <c r="AN17" s="84">
        <f>'BAR BB| Open rates'!AN17*0.87*0.9+25</f>
        <v>24689.5</v>
      </c>
      <c r="AO17" s="84">
        <f>'BAR BB| Open rates'!AO17*0.87*0.9+25</f>
        <v>34085.5</v>
      </c>
      <c r="AP17" s="84">
        <f>'BAR BB| Open rates'!AP17*0.87*0.9+25</f>
        <v>35338.300000000003</v>
      </c>
      <c r="AQ17" s="84">
        <f>'BAR BB| Open rates'!AQ17*0.87*0.9+25</f>
        <v>35338.300000000003</v>
      </c>
      <c r="AR17" s="84">
        <f>'BAR BB| Open rates'!AR17*0.87*0.9+25</f>
        <v>35338.300000000003</v>
      </c>
      <c r="AS17" s="84">
        <f>'BAR BB| Open rates'!AS17*0.87*0.9+25</f>
        <v>19208.5</v>
      </c>
      <c r="AT17" s="84">
        <f>'BAR BB| Open rates'!AT17*0.87*0.9+25</f>
        <v>19208.5</v>
      </c>
      <c r="AU17" s="84">
        <f>'BAR BB| Open rates'!AU17*0.87*0.9+25</f>
        <v>17642.5</v>
      </c>
      <c r="AV17" s="84">
        <f>'BAR BB| Open rates'!AV17*0.87*0.9+25</f>
        <v>19208.5</v>
      </c>
      <c r="AW17" s="84">
        <f>'BAR BB| Open rates'!AW17*0.87*0.9+25</f>
        <v>17642.5</v>
      </c>
      <c r="AX17" s="84">
        <f>'BAR BB| Open rates'!AX17*0.87*0.9+25</f>
        <v>17642.5</v>
      </c>
      <c r="AY17" s="84">
        <f>'BAR BB| Open rates'!AY17*0.87*0.9+25</f>
        <v>17642.5</v>
      </c>
      <c r="AZ17" s="84">
        <f>'BAR BB| Open rates'!AZ17*0.87*0.9+25</f>
        <v>12944.5</v>
      </c>
      <c r="BA17" s="84">
        <f>'BAR BB| Open rates'!BA17*0.87*0.9+25</f>
        <v>11378.5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rates'!B19*0.87*0.9+25</f>
        <v>12474.7</v>
      </c>
      <c r="C19" s="84">
        <f>'BAR BB| Open rates'!C19*0.87*0.9+25</f>
        <v>13257.7</v>
      </c>
      <c r="D19" s="84">
        <f>'BAR BB| Open rates'!D19*0.87*0.9+25</f>
        <v>12474.7</v>
      </c>
      <c r="E19" s="84">
        <f>'BAR BB| Open rates'!E19*0.87*0.9+25</f>
        <v>12474.7</v>
      </c>
      <c r="F19" s="84">
        <f>'BAR BB| Open rates'!F19*0.87*0.9+25</f>
        <v>12474.7</v>
      </c>
      <c r="G19" s="84">
        <f>'BAR BB| Open rates'!G19*0.87*0.9+25</f>
        <v>12161.5</v>
      </c>
      <c r="H19" s="84">
        <f>'BAR BB| Open rates'!H19*0.87*0.9+25</f>
        <v>12161.5</v>
      </c>
      <c r="I19" s="84">
        <f>'BAR BB| Open rates'!I19*0.87*0.9+25</f>
        <v>12474.7</v>
      </c>
      <c r="J19" s="84">
        <f>'BAR BB| Open rates'!J19*0.87*0.9+25</f>
        <v>12161.5</v>
      </c>
      <c r="K19" s="84">
        <f>'BAR BB| Open rates'!K19*0.87*0.9+25</f>
        <v>12474.7</v>
      </c>
      <c r="L19" s="84">
        <f>'BAR BB| Open rates'!L19*0.87*0.9+25</f>
        <v>12161.5</v>
      </c>
      <c r="M19" s="84">
        <f>'BAR BB| Open rates'!M19*0.87*0.9+25</f>
        <v>12474.7</v>
      </c>
      <c r="N19" s="84">
        <f>'BAR BB| Open rates'!N19*0.87*0.9+25</f>
        <v>12161.5</v>
      </c>
      <c r="O19" s="84">
        <f>'BAR BB| Open rates'!O19*0.87*0.9+25</f>
        <v>12474.7</v>
      </c>
      <c r="P19" s="84">
        <f>'BAR BB| Open rates'!P19*0.87*0.9+25</f>
        <v>11456.800000000001</v>
      </c>
      <c r="Q19" s="84">
        <f>'BAR BB| Open rates'!Q19*0.87*0.9+25</f>
        <v>11456.800000000001</v>
      </c>
      <c r="R19" s="84">
        <f>'BAR BB| Open rates'!R19*0.87*0.9+25</f>
        <v>12474.7</v>
      </c>
      <c r="S19" s="84">
        <f>'BAR BB| Open rates'!S19*0.87*0.9+25</f>
        <v>15606.7</v>
      </c>
      <c r="T19" s="84">
        <f>'BAR BB| Open rates'!T19*0.87*0.9+25</f>
        <v>19521.7</v>
      </c>
      <c r="U19" s="84">
        <f>'BAR BB| Open rates'!U19*0.87*0.9+25</f>
        <v>52407.700000000004</v>
      </c>
      <c r="V19" s="84">
        <f>'BAR BB| Open rates'!V19*0.87*0.9+25</f>
        <v>54756.700000000004</v>
      </c>
      <c r="W19" s="84">
        <f>'BAR BB| Open rates'!W19*0.87*0.9+25</f>
        <v>59454.700000000004</v>
      </c>
      <c r="X19" s="84">
        <f>'BAR BB| Open rates'!X19*0.87*0.9+25</f>
        <v>59454.700000000004</v>
      </c>
      <c r="Y19" s="84">
        <f>'BAR BB| Open rates'!Y19*0.87*0.9+25</f>
        <v>59454.700000000004</v>
      </c>
      <c r="Z19" s="84">
        <f>'BAR BB| Open rates'!Z19*0.87*0.9+25</f>
        <v>52407.700000000004</v>
      </c>
      <c r="AA19" s="84">
        <f>'BAR BB| Open rates'!AA19*0.87*0.9+25</f>
        <v>43794.700000000004</v>
      </c>
      <c r="AB19" s="84">
        <f>'BAR BB| Open rates'!AB19*0.87*0.9+25</f>
        <v>28134.7</v>
      </c>
      <c r="AC19" s="84">
        <f>'BAR BB| Open rates'!AC19*0.87*0.9+25</f>
        <v>28134.7</v>
      </c>
      <c r="AD19" s="84">
        <f>'BAR BB| Open rates'!AD19*0.87*0.9+25</f>
        <v>28134.7</v>
      </c>
      <c r="AE19" s="84">
        <f>'BAR BB| Open rates'!AE19*0.87*0.9+25</f>
        <v>29700.7</v>
      </c>
      <c r="AF19" s="84">
        <f>'BAR BB| Open rates'!AF19*0.87*0.9+25</f>
        <v>32049.7</v>
      </c>
      <c r="AG19" s="84">
        <f>'BAR BB| Open rates'!AG19*0.87*0.9+25</f>
        <v>29700.7</v>
      </c>
      <c r="AH19" s="84">
        <f>'BAR BB| Open rates'!AH19*0.87*0.9+25</f>
        <v>32049.7</v>
      </c>
      <c r="AI19" s="84">
        <f>'BAR BB| Open rates'!AI19*0.87*0.9+25</f>
        <v>32049.7</v>
      </c>
      <c r="AJ19" s="84">
        <f>'BAR BB| Open rates'!AJ19*0.87*0.9+25</f>
        <v>29700.7</v>
      </c>
      <c r="AK19" s="84">
        <f>'BAR BB| Open rates'!AK19*0.87*0.9+25</f>
        <v>41445.700000000004</v>
      </c>
      <c r="AL19" s="84">
        <f>'BAR BB| Open rates'!AL19*0.87*0.9+25</f>
        <v>41445.700000000004</v>
      </c>
      <c r="AM19" s="84">
        <f>'BAR BB| Open rates'!AM19*0.87*0.9+25</f>
        <v>43794.700000000004</v>
      </c>
      <c r="AN19" s="84">
        <f>'BAR BB| Open rates'!AN19*0.87*0.9+25</f>
        <v>41445.700000000004</v>
      </c>
      <c r="AO19" s="84">
        <f>'BAR BB| Open rates'!AO19*0.87*0.9+25</f>
        <v>50841.700000000004</v>
      </c>
      <c r="AP19" s="84">
        <f>'BAR BB| Open rates'!AP19*0.87*0.9+25</f>
        <v>52094.5</v>
      </c>
      <c r="AQ19" s="84">
        <f>'BAR BB| Open rates'!AQ19*0.87*0.9+25</f>
        <v>52094.5</v>
      </c>
      <c r="AR19" s="84">
        <f>'BAR BB| Open rates'!AR19*0.87*0.9+25</f>
        <v>52094.5</v>
      </c>
      <c r="AS19" s="84">
        <f>'BAR BB| Open rates'!AS19*0.87*0.9+25</f>
        <v>29700.7</v>
      </c>
      <c r="AT19" s="84">
        <f>'BAR BB| Open rates'!AT19*0.87*0.9+25</f>
        <v>29700.7</v>
      </c>
      <c r="AU19" s="84">
        <f>'BAR BB| Open rates'!AU19*0.87*0.9+25</f>
        <v>28134.7</v>
      </c>
      <c r="AV19" s="84">
        <f>'BAR BB| Open rates'!AV19*0.87*0.9+25</f>
        <v>29700.7</v>
      </c>
      <c r="AW19" s="84">
        <f>'BAR BB| Open rates'!AW19*0.87*0.9+25</f>
        <v>28134.7</v>
      </c>
      <c r="AX19" s="84">
        <f>'BAR BB| Open rates'!AX19*0.87*0.9+25</f>
        <v>28134.7</v>
      </c>
      <c r="AY19" s="84">
        <f>'BAR BB| Open rates'!AY19*0.87*0.9+25</f>
        <v>28134.7</v>
      </c>
      <c r="AZ19" s="84">
        <f>'BAR BB| Open rates'!AZ19*0.87*0.9+25</f>
        <v>23436.7</v>
      </c>
      <c r="BA19" s="84">
        <f>'BAR BB| Open rates'!BA19*0.87*0.9+25</f>
        <v>21870.7</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rates'!B21*0.87*0.9+25</f>
        <v>17172.7</v>
      </c>
      <c r="C21" s="84">
        <f>'BAR BB| Open rates'!C21*0.87*0.9+25</f>
        <v>17955.7</v>
      </c>
      <c r="D21" s="84">
        <f>'BAR BB| Open rates'!D21*0.87*0.9+25</f>
        <v>17172.7</v>
      </c>
      <c r="E21" s="84">
        <f>'BAR BB| Open rates'!E21*0.87*0.9+25</f>
        <v>17172.7</v>
      </c>
      <c r="F21" s="84">
        <f>'BAR BB| Open rates'!F21*0.87*0.9+25</f>
        <v>17172.7</v>
      </c>
      <c r="G21" s="84">
        <f>'BAR BB| Open rates'!G21*0.87*0.9+25</f>
        <v>16859.5</v>
      </c>
      <c r="H21" s="84">
        <f>'BAR BB| Open rates'!H21*0.87*0.9+25</f>
        <v>16859.5</v>
      </c>
      <c r="I21" s="84">
        <f>'BAR BB| Open rates'!I21*0.87*0.9+25</f>
        <v>17172.7</v>
      </c>
      <c r="J21" s="84">
        <f>'BAR BB| Open rates'!J21*0.87*0.9+25</f>
        <v>16859.5</v>
      </c>
      <c r="K21" s="84">
        <f>'BAR BB| Open rates'!K21*0.87*0.9+25</f>
        <v>17172.7</v>
      </c>
      <c r="L21" s="84">
        <f>'BAR BB| Open rates'!L21*0.87*0.9+25</f>
        <v>16859.5</v>
      </c>
      <c r="M21" s="84">
        <f>'BAR BB| Open rates'!M21*0.87*0.9+25</f>
        <v>17172.7</v>
      </c>
      <c r="N21" s="84">
        <f>'BAR BB| Open rates'!N21*0.87*0.9+25</f>
        <v>16859.5</v>
      </c>
      <c r="O21" s="84">
        <f>'BAR BB| Open rates'!O21*0.87*0.9+25</f>
        <v>17172.7</v>
      </c>
      <c r="P21" s="84">
        <f>'BAR BB| Open rates'!P21*0.87*0.9+25</f>
        <v>16154.800000000001</v>
      </c>
      <c r="Q21" s="84">
        <f>'BAR BB| Open rates'!Q21*0.87*0.9+25</f>
        <v>16154.800000000001</v>
      </c>
      <c r="R21" s="84">
        <f>'BAR BB| Open rates'!R21*0.87*0.9+25</f>
        <v>17172.7</v>
      </c>
      <c r="S21" s="84">
        <f>'BAR BB| Open rates'!S21*0.87*0.9+25</f>
        <v>20304.7</v>
      </c>
      <c r="T21" s="84">
        <f>'BAR BB| Open rates'!T21*0.87*0.9+25</f>
        <v>24219.7</v>
      </c>
      <c r="U21" s="84">
        <f>'BAR BB| Open rates'!U21*0.87*0.9+25</f>
        <v>57105.700000000004</v>
      </c>
      <c r="V21" s="84">
        <f>'BAR BB| Open rates'!V21*0.87*0.9+25</f>
        <v>59454.700000000004</v>
      </c>
      <c r="W21" s="84">
        <f>'BAR BB| Open rates'!W21*0.87*0.9+25</f>
        <v>64152.700000000004</v>
      </c>
      <c r="X21" s="84">
        <f>'BAR BB| Open rates'!X21*0.87*0.9+25</f>
        <v>64152.700000000004</v>
      </c>
      <c r="Y21" s="84">
        <f>'BAR BB| Open rates'!Y21*0.87*0.9+25</f>
        <v>64152.700000000004</v>
      </c>
      <c r="Z21" s="84">
        <f>'BAR BB| Open rates'!Z21*0.87*0.9+25</f>
        <v>57105.700000000004</v>
      </c>
      <c r="AA21" s="84">
        <f>'BAR BB| Open rates'!AA21*0.87*0.9+25</f>
        <v>48492.700000000004</v>
      </c>
      <c r="AB21" s="84">
        <f>'BAR BB| Open rates'!AB21*0.87*0.9+25</f>
        <v>35964.700000000004</v>
      </c>
      <c r="AC21" s="84">
        <f>'BAR BB| Open rates'!AC21*0.87*0.9+25</f>
        <v>35964.700000000004</v>
      </c>
      <c r="AD21" s="84">
        <f>'BAR BB| Open rates'!AD21*0.87*0.9+25</f>
        <v>35964.700000000004</v>
      </c>
      <c r="AE21" s="84">
        <f>'BAR BB| Open rates'!AE21*0.87*0.9+25</f>
        <v>37530.700000000004</v>
      </c>
      <c r="AF21" s="84">
        <f>'BAR BB| Open rates'!AF21*0.87*0.9+25</f>
        <v>39879.700000000004</v>
      </c>
      <c r="AG21" s="84">
        <f>'BAR BB| Open rates'!AG21*0.87*0.9+25</f>
        <v>37530.700000000004</v>
      </c>
      <c r="AH21" s="84">
        <f>'BAR BB| Open rates'!AH21*0.87*0.9+25</f>
        <v>39879.700000000004</v>
      </c>
      <c r="AI21" s="84">
        <f>'BAR BB| Open rates'!AI21*0.87*0.9+25</f>
        <v>39879.700000000004</v>
      </c>
      <c r="AJ21" s="84">
        <f>'BAR BB| Open rates'!AJ21*0.87*0.9+25</f>
        <v>37530.700000000004</v>
      </c>
      <c r="AK21" s="84">
        <f>'BAR BB| Open rates'!AK21*0.87*0.9+25</f>
        <v>45360.700000000004</v>
      </c>
      <c r="AL21" s="84">
        <f>'BAR BB| Open rates'!AL21*0.87*0.9+25</f>
        <v>45360.700000000004</v>
      </c>
      <c r="AM21" s="84">
        <f>'BAR BB| Open rates'!AM21*0.87*0.9+25</f>
        <v>47709.700000000004</v>
      </c>
      <c r="AN21" s="84">
        <f>'BAR BB| Open rates'!AN21*0.87*0.9+25</f>
        <v>45360.700000000004</v>
      </c>
      <c r="AO21" s="84">
        <f>'BAR BB| Open rates'!AO21*0.87*0.9+25</f>
        <v>54756.700000000004</v>
      </c>
      <c r="AP21" s="84">
        <f>'BAR BB| Open rates'!AP21*0.87*0.9+25</f>
        <v>56009.5</v>
      </c>
      <c r="AQ21" s="84">
        <f>'BAR BB| Open rates'!AQ21*0.87*0.9+25</f>
        <v>56009.5</v>
      </c>
      <c r="AR21" s="84">
        <f>'BAR BB| Open rates'!AR21*0.87*0.9+25</f>
        <v>56009.5</v>
      </c>
      <c r="AS21" s="84">
        <f>'BAR BB| Open rates'!AS21*0.87*0.9+25</f>
        <v>37530.700000000004</v>
      </c>
      <c r="AT21" s="84">
        <f>'BAR BB| Open rates'!AT21*0.87*0.9+25</f>
        <v>37530.700000000004</v>
      </c>
      <c r="AU21" s="84">
        <f>'BAR BB| Open rates'!AU21*0.87*0.9+25</f>
        <v>35964.700000000004</v>
      </c>
      <c r="AV21" s="84">
        <f>'BAR BB| Open rates'!AV21*0.87*0.9+25</f>
        <v>37530.700000000004</v>
      </c>
      <c r="AW21" s="84">
        <f>'BAR BB| Open rates'!AW21*0.87*0.9+25</f>
        <v>35964.700000000004</v>
      </c>
      <c r="AX21" s="84">
        <f>'BAR BB| Open rates'!AX21*0.87*0.9+25</f>
        <v>35964.700000000004</v>
      </c>
      <c r="AY21" s="84">
        <f>'BAR BB| Open rates'!AY21*0.87*0.9+25</f>
        <v>35964.700000000004</v>
      </c>
      <c r="AZ21" s="84">
        <f>'BAR BB| Open rates'!AZ21*0.87*0.9+25</f>
        <v>31266.7</v>
      </c>
      <c r="BA21" s="84">
        <f>'BAR BB| Open rates'!BA21*0.87*0.9+25</f>
        <v>29700.7</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 customHeight="1" x14ac:dyDescent="0.2">
      <c r="A25" s="223" t="s">
        <v>157</v>
      </c>
    </row>
    <row r="26" spans="1:53" s="14" customFormat="1" ht="12" customHeight="1" x14ac:dyDescent="0.2">
      <c r="A26" s="223"/>
    </row>
    <row r="27" spans="1:53" s="14" customFormat="1" ht="12" customHeight="1" x14ac:dyDescent="0.2">
      <c r="A27" s="223"/>
    </row>
    <row r="28" spans="1:53" s="14" customFormat="1" ht="12" customHeight="1" x14ac:dyDescent="0.2">
      <c r="A28" s="20"/>
    </row>
    <row r="29" spans="1:53" customFormat="1" ht="12.75" x14ac:dyDescent="0.2">
      <c r="A29" s="139" t="s">
        <v>80</v>
      </c>
    </row>
    <row r="30" spans="1:53" s="31" customFormat="1" ht="38.25" customHeight="1" x14ac:dyDescent="0.2">
      <c r="A30" s="210" t="s">
        <v>275</v>
      </c>
    </row>
    <row r="31" spans="1:53" customFormat="1" ht="38.25" customHeight="1" x14ac:dyDescent="0.2">
      <c r="A31" s="150" t="s">
        <v>276</v>
      </c>
    </row>
    <row r="32" spans="1:53" customFormat="1" ht="12.75" x14ac:dyDescent="0.2">
      <c r="A32" s="1"/>
    </row>
    <row r="33" spans="1:1" customFormat="1" ht="12.75" x14ac:dyDescent="0.2">
      <c r="A33" s="137" t="s">
        <v>58</v>
      </c>
    </row>
    <row r="34" spans="1:1" s="13" customFormat="1" ht="35.25" customHeight="1" x14ac:dyDescent="0.2">
      <c r="A34" s="150" t="s">
        <v>163</v>
      </c>
    </row>
    <row r="35" spans="1:1" s="13" customFormat="1" ht="35.25" customHeight="1" x14ac:dyDescent="0.2">
      <c r="A35" s="150" t="s">
        <v>188</v>
      </c>
    </row>
    <row r="36" spans="1:1" s="13" customFormat="1" ht="35.25" customHeight="1" x14ac:dyDescent="0.2">
      <c r="A36" s="150" t="s">
        <v>164</v>
      </c>
    </row>
    <row r="37" spans="1:1" s="13" customFormat="1" ht="13.5" customHeight="1" x14ac:dyDescent="0.2">
      <c r="A37" s="150" t="s">
        <v>165</v>
      </c>
    </row>
    <row r="38" spans="1:1" s="13" customFormat="1" ht="35.25" customHeight="1" x14ac:dyDescent="0.2">
      <c r="A38" s="150" t="s">
        <v>162</v>
      </c>
    </row>
    <row r="39" spans="1:1" s="13" customFormat="1" ht="35.25" customHeight="1" x14ac:dyDescent="0.2">
      <c r="A39" s="145" t="s">
        <v>173</v>
      </c>
    </row>
    <row r="40" spans="1:1" ht="12" customHeight="1" x14ac:dyDescent="0.2">
      <c r="A40" s="151"/>
    </row>
    <row r="41" spans="1:1" x14ac:dyDescent="0.2">
      <c r="A41" s="140" t="s">
        <v>80</v>
      </c>
    </row>
    <row r="42" spans="1:1" ht="12" customHeight="1" x14ac:dyDescent="0.2">
      <c r="A42" s="252" t="s">
        <v>152</v>
      </c>
    </row>
    <row r="43" spans="1:1" x14ac:dyDescent="0.2">
      <c r="A43" s="253"/>
    </row>
    <row r="45" spans="1:1" x14ac:dyDescent="0.2">
      <c r="A45" s="141" t="s">
        <v>65</v>
      </c>
    </row>
    <row r="46" spans="1:1" ht="84" x14ac:dyDescent="0.2">
      <c r="A46" s="142" t="s">
        <v>81</v>
      </c>
    </row>
  </sheetData>
  <mergeCells count="2">
    <mergeCell ref="A25:A27"/>
    <mergeCell ref="A42:A43"/>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46"/>
  <sheetViews>
    <sheetView zoomScaleNormal="100" workbookViewId="0">
      <pane xSplit="1" topLeftCell="B1" activePane="topRight" state="frozen"/>
      <selection activeCell="BE26" sqref="BE26:BE27"/>
      <selection pane="topRight" activeCell="D19" sqref="D19"/>
    </sheetView>
  </sheetViews>
  <sheetFormatPr defaultColWidth="10.28515625" defaultRowHeight="12" x14ac:dyDescent="0.2"/>
  <cols>
    <col min="1" max="1" width="42.28515625" style="1" customWidth="1"/>
    <col min="2" max="15" width="10.28515625" style="2"/>
    <col min="16" max="17" width="10.28515625" style="2" customWidth="1"/>
    <col min="18" max="21" width="10.28515625" style="2" hidden="1" customWidth="1"/>
    <col min="22" max="24" width="0" style="2" hidden="1" customWidth="1"/>
    <col min="25" max="16384" width="10.28515625" style="2"/>
  </cols>
  <sheetData>
    <row r="1" spans="1:53" s="5" customFormat="1" ht="25.5" customHeight="1" x14ac:dyDescent="0.2">
      <c r="A1" s="47" t="s">
        <v>50</v>
      </c>
    </row>
    <row r="2" spans="1:53" s="5" customFormat="1" ht="12.75" x14ac:dyDescent="0.2">
      <c r="A2" s="6" t="s">
        <v>187</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rates'!B6*0.85*0.9+35</f>
        <v>5313.5</v>
      </c>
      <c r="C6" s="84">
        <f>'BAR BB| Open rates'!C6*0.85*0.9+35</f>
        <v>6078.5</v>
      </c>
      <c r="D6" s="84">
        <f>'BAR BB| Open rates'!D6*0.85*0.9+35</f>
        <v>5313.5</v>
      </c>
      <c r="E6" s="84">
        <f>'BAR BB| Open rates'!E6*0.85*0.9+35</f>
        <v>5313.5</v>
      </c>
      <c r="F6" s="84">
        <f>'BAR BB| Open rates'!F6*0.85*0.9+35</f>
        <v>5313.5</v>
      </c>
      <c r="G6" s="84">
        <f>'BAR BB| Open rates'!G6*0.85*0.9+35</f>
        <v>5007.5</v>
      </c>
      <c r="H6" s="84">
        <f>'BAR BB| Open rates'!H6*0.85*0.9+35</f>
        <v>5007.5</v>
      </c>
      <c r="I6" s="84">
        <f>'BAR BB| Open rates'!I6*0.85*0.9+35</f>
        <v>5313.5</v>
      </c>
      <c r="J6" s="84">
        <f>'BAR BB| Open rates'!J6*0.85*0.9+35</f>
        <v>5007.5</v>
      </c>
      <c r="K6" s="84">
        <f>'BAR BB| Open rates'!K6*0.85*0.9+35</f>
        <v>5313.5</v>
      </c>
      <c r="L6" s="84">
        <f>'BAR BB| Open rates'!L6*0.85*0.9+35</f>
        <v>5007.5</v>
      </c>
      <c r="M6" s="84">
        <f>'BAR BB| Open rates'!M6*0.85*0.9+35</f>
        <v>5313.5</v>
      </c>
      <c r="N6" s="84">
        <f>'BAR BB| Open rates'!N6*0.85*0.9+35</f>
        <v>5007.5</v>
      </c>
      <c r="O6" s="84">
        <f>'BAR BB| Open rates'!O6*0.85*0.9+35</f>
        <v>5313.5</v>
      </c>
      <c r="P6" s="84">
        <f>'BAR BB| Open rates'!P6*0.85*0.9+35</f>
        <v>4319</v>
      </c>
      <c r="Q6" s="84">
        <f>'BAR BB| Open rates'!Q6*0.85*0.9+35</f>
        <v>4319</v>
      </c>
      <c r="R6" s="84">
        <f>'BAR BB| Open rates'!R6*0.85*0.9+35</f>
        <v>5313.5</v>
      </c>
      <c r="S6" s="84">
        <f>'BAR BB| Open rates'!S6*0.85*0.9+35</f>
        <v>8373.5</v>
      </c>
      <c r="T6" s="84">
        <f>'BAR BB| Open rates'!T6*0.85*0.9+35</f>
        <v>12198.5</v>
      </c>
      <c r="U6" s="84">
        <f>'BAR BB| Open rates'!U6*0.85*0.9+35</f>
        <v>20613.5</v>
      </c>
      <c r="V6" s="84">
        <f>'BAR BB| Open rates'!V6*0.85*0.9+35</f>
        <v>22908.5</v>
      </c>
      <c r="W6" s="84">
        <f>'BAR BB| Open rates'!W6*0.85*0.9+35</f>
        <v>27498.5</v>
      </c>
      <c r="X6" s="84">
        <f>'BAR BB| Open rates'!X6*0.85*0.9+35</f>
        <v>27498.5</v>
      </c>
      <c r="Y6" s="84">
        <f>'BAR BB| Open rates'!Y6*0.85*0.9+35</f>
        <v>27498.5</v>
      </c>
      <c r="Z6" s="84">
        <f>'BAR BB| Open rates'!Z6*0.85*0.9+35</f>
        <v>20613.5</v>
      </c>
      <c r="AA6" s="84">
        <f>'BAR BB| Open rates'!AA6*0.85*0.9+35</f>
        <v>12198.5</v>
      </c>
      <c r="AB6" s="84">
        <f>'BAR BB| Open rates'!AB6*0.85*0.9+35</f>
        <v>12198.5</v>
      </c>
      <c r="AC6" s="84">
        <f>'BAR BB| Open rates'!AC6*0.85*0.9+35</f>
        <v>12198.5</v>
      </c>
      <c r="AD6" s="84">
        <f>'BAR BB| Open rates'!AD6*0.85*0.9+35</f>
        <v>12198.5</v>
      </c>
      <c r="AE6" s="84">
        <f>'BAR BB| Open rates'!AE6*0.85*0.9+35</f>
        <v>13728.5</v>
      </c>
      <c r="AF6" s="84">
        <f>'BAR BB| Open rates'!AF6*0.85*0.9+35</f>
        <v>16023.5</v>
      </c>
      <c r="AG6" s="84">
        <f>'BAR BB| Open rates'!AG6*0.85*0.9+35</f>
        <v>13728.5</v>
      </c>
      <c r="AH6" s="84">
        <f>'BAR BB| Open rates'!AH6*0.85*0.9+35</f>
        <v>16023.5</v>
      </c>
      <c r="AI6" s="84">
        <f>'BAR BB| Open rates'!AI6*0.85*0.9+35</f>
        <v>16023.5</v>
      </c>
      <c r="AJ6" s="84">
        <f>'BAR BB| Open rates'!AJ6*0.85*0.9+35</f>
        <v>13728.5</v>
      </c>
      <c r="AK6" s="84">
        <f>'BAR BB| Open rates'!AK6*0.85*0.9+35</f>
        <v>13728.5</v>
      </c>
      <c r="AL6" s="84">
        <f>'BAR BB| Open rates'!AL6*0.85*0.9+35</f>
        <v>13728.5</v>
      </c>
      <c r="AM6" s="84">
        <f>'BAR BB| Open rates'!AM6*0.85*0.9+35</f>
        <v>16023.5</v>
      </c>
      <c r="AN6" s="84">
        <f>'BAR BB| Open rates'!AN6*0.85*0.9+35</f>
        <v>13728.5</v>
      </c>
      <c r="AO6" s="84">
        <f>'BAR BB| Open rates'!AO6*0.85*0.9+35</f>
        <v>22908.5</v>
      </c>
      <c r="AP6" s="84">
        <f>'BAR BB| Open rates'!AP6*0.85*0.9+35</f>
        <v>24132.5</v>
      </c>
      <c r="AQ6" s="84">
        <f>'BAR BB| Open rates'!AQ6*0.85*0.9+35</f>
        <v>24132.5</v>
      </c>
      <c r="AR6" s="84">
        <f>'BAR BB| Open rates'!AR6*0.85*0.9+35</f>
        <v>24132.5</v>
      </c>
      <c r="AS6" s="84">
        <f>'BAR BB| Open rates'!AS6*0.85*0.9+35</f>
        <v>13728.5</v>
      </c>
      <c r="AT6" s="84">
        <f>'BAR BB| Open rates'!AT6*0.85*0.9+35</f>
        <v>13728.5</v>
      </c>
      <c r="AU6" s="84">
        <f>'BAR BB| Open rates'!AU6*0.85*0.9+35</f>
        <v>12198.5</v>
      </c>
      <c r="AV6" s="84">
        <f>'BAR BB| Open rates'!AV6*0.85*0.9+35</f>
        <v>13728.5</v>
      </c>
      <c r="AW6" s="84">
        <f>'BAR BB| Open rates'!AW6*0.85*0.9+35</f>
        <v>12198.5</v>
      </c>
      <c r="AX6" s="84">
        <f>'BAR BB| Open rates'!AX6*0.85*0.9+35</f>
        <v>12198.5</v>
      </c>
      <c r="AY6" s="84">
        <f>'BAR BB| Open rates'!AY6*0.85*0.9+35</f>
        <v>12198.5</v>
      </c>
      <c r="AZ6" s="84">
        <f>'BAR BB| Open rates'!AZ6*0.85*0.9+35</f>
        <v>7608.5</v>
      </c>
      <c r="BA6" s="84">
        <f>'BAR BB| Open rates'!BA6*0.85*0.9+35</f>
        <v>6078.5</v>
      </c>
    </row>
    <row r="7" spans="1:53" s="14" customFormat="1" ht="12" customHeight="1" x14ac:dyDescent="0.2">
      <c r="A7" s="33">
        <v>2</v>
      </c>
      <c r="B7" s="84">
        <f>'BAR BB| Open rates'!B7*0.85*0.9+35</f>
        <v>6308</v>
      </c>
      <c r="C7" s="84">
        <f>'BAR BB| Open rates'!C7*0.85*0.9+35</f>
        <v>7073</v>
      </c>
      <c r="D7" s="84">
        <f>'BAR BB| Open rates'!D7*0.85*0.9+35</f>
        <v>6308</v>
      </c>
      <c r="E7" s="84">
        <f>'BAR BB| Open rates'!E7*0.85*0.9+35</f>
        <v>6308</v>
      </c>
      <c r="F7" s="84">
        <f>'BAR BB| Open rates'!F7*0.85*0.9+35</f>
        <v>6308</v>
      </c>
      <c r="G7" s="84">
        <f>'BAR BB| Open rates'!G7*0.85*0.9+35</f>
        <v>6002</v>
      </c>
      <c r="H7" s="84">
        <f>'BAR BB| Open rates'!H7*0.85*0.9+35</f>
        <v>6002</v>
      </c>
      <c r="I7" s="84">
        <f>'BAR BB| Open rates'!I7*0.85*0.9+35</f>
        <v>6308</v>
      </c>
      <c r="J7" s="84">
        <f>'BAR BB| Open rates'!J7*0.85*0.9+35</f>
        <v>6002</v>
      </c>
      <c r="K7" s="84">
        <f>'BAR BB| Open rates'!K7*0.85*0.9+35</f>
        <v>6308</v>
      </c>
      <c r="L7" s="84">
        <f>'BAR BB| Open rates'!L7*0.85*0.9+35</f>
        <v>6002</v>
      </c>
      <c r="M7" s="84">
        <f>'BAR BB| Open rates'!M7*0.85*0.9+35</f>
        <v>6308</v>
      </c>
      <c r="N7" s="84">
        <f>'BAR BB| Open rates'!N7*0.85*0.9+35</f>
        <v>6002</v>
      </c>
      <c r="O7" s="84">
        <f>'BAR BB| Open rates'!O7*0.85*0.9+35</f>
        <v>6308</v>
      </c>
      <c r="P7" s="84">
        <f>'BAR BB| Open rates'!P7*0.85*0.9+35</f>
        <v>5313.5</v>
      </c>
      <c r="Q7" s="84">
        <f>'BAR BB| Open rates'!Q7*0.85*0.9+35</f>
        <v>5313.5</v>
      </c>
      <c r="R7" s="84">
        <f>'BAR BB| Open rates'!R7*0.85*0.9+35</f>
        <v>6308</v>
      </c>
      <c r="S7" s="84">
        <f>'BAR BB| Open rates'!S7*0.85*0.9+35</f>
        <v>9368</v>
      </c>
      <c r="T7" s="84">
        <f>'BAR BB| Open rates'!T7*0.85*0.9+35</f>
        <v>13193</v>
      </c>
      <c r="U7" s="84">
        <f>'BAR BB| Open rates'!U7*0.85*0.9+35</f>
        <v>21761</v>
      </c>
      <c r="V7" s="84">
        <f>'BAR BB| Open rates'!V7*0.85*0.9+35</f>
        <v>24056</v>
      </c>
      <c r="W7" s="84">
        <f>'BAR BB| Open rates'!W7*0.85*0.9+35</f>
        <v>28646</v>
      </c>
      <c r="X7" s="84">
        <f>'BAR BB| Open rates'!X7*0.85*0.9+35</f>
        <v>28646</v>
      </c>
      <c r="Y7" s="84">
        <f>'BAR BB| Open rates'!Y7*0.85*0.9+35</f>
        <v>28646</v>
      </c>
      <c r="Z7" s="84">
        <f>'BAR BB| Open rates'!Z7*0.85*0.9+35</f>
        <v>21761</v>
      </c>
      <c r="AA7" s="84">
        <f>'BAR BB| Open rates'!AA7*0.85*0.9+35</f>
        <v>13346</v>
      </c>
      <c r="AB7" s="84">
        <f>'BAR BB| Open rates'!AB7*0.85*0.9+35</f>
        <v>13346</v>
      </c>
      <c r="AC7" s="84">
        <f>'BAR BB| Open rates'!AC7*0.85*0.9+35</f>
        <v>13346</v>
      </c>
      <c r="AD7" s="84">
        <f>'BAR BB| Open rates'!AD7*0.85*0.9+35</f>
        <v>13346</v>
      </c>
      <c r="AE7" s="84">
        <f>'BAR BB| Open rates'!AE7*0.85*0.9+35</f>
        <v>14876</v>
      </c>
      <c r="AF7" s="84">
        <f>'BAR BB| Open rates'!AF7*0.85*0.9+35</f>
        <v>17171</v>
      </c>
      <c r="AG7" s="84">
        <f>'BAR BB| Open rates'!AG7*0.85*0.9+35</f>
        <v>14876</v>
      </c>
      <c r="AH7" s="84">
        <f>'BAR BB| Open rates'!AH7*0.85*0.9+35</f>
        <v>17171</v>
      </c>
      <c r="AI7" s="84">
        <f>'BAR BB| Open rates'!AI7*0.85*0.9+35</f>
        <v>17171</v>
      </c>
      <c r="AJ7" s="84">
        <f>'BAR BB| Open rates'!AJ7*0.85*0.9+35</f>
        <v>14876</v>
      </c>
      <c r="AK7" s="84">
        <f>'BAR BB| Open rates'!AK7*0.85*0.9+35</f>
        <v>14876</v>
      </c>
      <c r="AL7" s="84">
        <f>'BAR BB| Open rates'!AL7*0.85*0.9+35</f>
        <v>14876</v>
      </c>
      <c r="AM7" s="84">
        <f>'BAR BB| Open rates'!AM7*0.85*0.9+35</f>
        <v>17171</v>
      </c>
      <c r="AN7" s="84">
        <f>'BAR BB| Open rates'!AN7*0.85*0.9+35</f>
        <v>14876</v>
      </c>
      <c r="AO7" s="84">
        <f>'BAR BB| Open rates'!AO7*0.85*0.9+35</f>
        <v>24056</v>
      </c>
      <c r="AP7" s="84">
        <f>'BAR BB| Open rates'!AP7*0.85*0.9+35</f>
        <v>25280</v>
      </c>
      <c r="AQ7" s="84">
        <f>'BAR BB| Open rates'!AQ7*0.85*0.9+35</f>
        <v>25280</v>
      </c>
      <c r="AR7" s="84">
        <f>'BAR BB| Open rates'!AR7*0.85*0.9+35</f>
        <v>25280</v>
      </c>
      <c r="AS7" s="84">
        <f>'BAR BB| Open rates'!AS7*0.85*0.9+35</f>
        <v>14876</v>
      </c>
      <c r="AT7" s="84">
        <f>'BAR BB| Open rates'!AT7*0.85*0.9+35</f>
        <v>14876</v>
      </c>
      <c r="AU7" s="84">
        <f>'BAR BB| Open rates'!AU7*0.85*0.9+35</f>
        <v>13346</v>
      </c>
      <c r="AV7" s="84">
        <f>'BAR BB| Open rates'!AV7*0.85*0.9+35</f>
        <v>14876</v>
      </c>
      <c r="AW7" s="84">
        <f>'BAR BB| Open rates'!AW7*0.85*0.9+35</f>
        <v>13346</v>
      </c>
      <c r="AX7" s="84">
        <f>'BAR BB| Open rates'!AX7*0.85*0.9+35</f>
        <v>13346</v>
      </c>
      <c r="AY7" s="84">
        <f>'BAR BB| Open rates'!AY7*0.85*0.9+35</f>
        <v>13346</v>
      </c>
      <c r="AZ7" s="84">
        <f>'BAR BB| Open rates'!AZ7*0.85*0.9+35</f>
        <v>8756</v>
      </c>
      <c r="BA7" s="84">
        <f>'BAR BB| Open rates'!BA7*0.85*0.9+35</f>
        <v>7226</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rates'!B9*0.85*0.9+35</f>
        <v>6843.5</v>
      </c>
      <c r="C9" s="84">
        <f>'BAR BB| Open rates'!C9*0.85*0.9+35</f>
        <v>7608.5</v>
      </c>
      <c r="D9" s="84">
        <f>'BAR BB| Open rates'!D9*0.85*0.9+35</f>
        <v>6843.5</v>
      </c>
      <c r="E9" s="84">
        <f>'BAR BB| Open rates'!E9*0.85*0.9+35</f>
        <v>6843.5</v>
      </c>
      <c r="F9" s="84">
        <f>'BAR BB| Open rates'!F9*0.85*0.9+35</f>
        <v>6843.5</v>
      </c>
      <c r="G9" s="84">
        <f>'BAR BB| Open rates'!G9*0.85*0.9+35</f>
        <v>6537.5</v>
      </c>
      <c r="H9" s="84">
        <f>'BAR BB| Open rates'!H9*0.85*0.9+35</f>
        <v>6537.5</v>
      </c>
      <c r="I9" s="84">
        <f>'BAR BB| Open rates'!I9*0.85*0.9+35</f>
        <v>6843.5</v>
      </c>
      <c r="J9" s="84">
        <f>'BAR BB| Open rates'!J9*0.85*0.9+35</f>
        <v>6537.5</v>
      </c>
      <c r="K9" s="84">
        <f>'BAR BB| Open rates'!K9*0.85*0.9+35</f>
        <v>6843.5</v>
      </c>
      <c r="L9" s="84">
        <f>'BAR BB| Open rates'!L9*0.85*0.9+35</f>
        <v>6537.5</v>
      </c>
      <c r="M9" s="84">
        <f>'BAR BB| Open rates'!M9*0.85*0.9+35</f>
        <v>6843.5</v>
      </c>
      <c r="N9" s="84">
        <f>'BAR BB| Open rates'!N9*0.85*0.9+35</f>
        <v>6537.5</v>
      </c>
      <c r="O9" s="84">
        <f>'BAR BB| Open rates'!O9*0.85*0.9+35</f>
        <v>6843.5</v>
      </c>
      <c r="P9" s="84">
        <f>'BAR BB| Open rates'!P9*0.85*0.9+35</f>
        <v>5849</v>
      </c>
      <c r="Q9" s="84">
        <f>'BAR BB| Open rates'!Q9*0.85*0.9+35</f>
        <v>5849</v>
      </c>
      <c r="R9" s="84">
        <f>'BAR BB| Open rates'!R9*0.85*0.9+35</f>
        <v>6843.5</v>
      </c>
      <c r="S9" s="84">
        <f>'BAR BB| Open rates'!S9*0.85*0.9+35</f>
        <v>9903.5</v>
      </c>
      <c r="T9" s="84">
        <f>'BAR BB| Open rates'!T9*0.85*0.9+35</f>
        <v>13728.5</v>
      </c>
      <c r="U9" s="84">
        <f>'BAR BB| Open rates'!U9*0.85*0.9+35</f>
        <v>22143.5</v>
      </c>
      <c r="V9" s="84">
        <f>'BAR BB| Open rates'!V9*0.85*0.9+35</f>
        <v>24438.5</v>
      </c>
      <c r="W9" s="84">
        <f>'BAR BB| Open rates'!W9*0.85*0.9+35</f>
        <v>29028.5</v>
      </c>
      <c r="X9" s="84">
        <f>'BAR BB| Open rates'!X9*0.85*0.9+35</f>
        <v>29028.5</v>
      </c>
      <c r="Y9" s="84">
        <f>'BAR BB| Open rates'!Y9*0.85*0.9+35</f>
        <v>29028.5</v>
      </c>
      <c r="Z9" s="84">
        <f>'BAR BB| Open rates'!Z9*0.85*0.9+35</f>
        <v>22143.5</v>
      </c>
      <c r="AA9" s="84">
        <f>'BAR BB| Open rates'!AA9*0.85*0.9+35</f>
        <v>13728.5</v>
      </c>
      <c r="AB9" s="84">
        <f>'BAR BB| Open rates'!AB9*0.85*0.9+35</f>
        <v>13728.5</v>
      </c>
      <c r="AC9" s="84">
        <f>'BAR BB| Open rates'!AC9*0.85*0.9+35</f>
        <v>13728.5</v>
      </c>
      <c r="AD9" s="84">
        <f>'BAR BB| Open rates'!AD9*0.85*0.9+35</f>
        <v>13728.5</v>
      </c>
      <c r="AE9" s="84">
        <f>'BAR BB| Open rates'!AE9*0.85*0.9+35</f>
        <v>15258.5</v>
      </c>
      <c r="AF9" s="84">
        <f>'BAR BB| Open rates'!AF9*0.85*0.9+35</f>
        <v>17553.5</v>
      </c>
      <c r="AG9" s="84">
        <f>'BAR BB| Open rates'!AG9*0.85*0.9+35</f>
        <v>15258.5</v>
      </c>
      <c r="AH9" s="84">
        <f>'BAR BB| Open rates'!AH9*0.85*0.9+35</f>
        <v>17553.5</v>
      </c>
      <c r="AI9" s="84">
        <f>'BAR BB| Open rates'!AI9*0.85*0.9+35</f>
        <v>17553.5</v>
      </c>
      <c r="AJ9" s="84">
        <f>'BAR BB| Open rates'!AJ9*0.85*0.9+35</f>
        <v>15258.5</v>
      </c>
      <c r="AK9" s="84">
        <f>'BAR BB| Open rates'!AK9*0.85*0.9+35</f>
        <v>15258.5</v>
      </c>
      <c r="AL9" s="84">
        <f>'BAR BB| Open rates'!AL9*0.85*0.9+35</f>
        <v>15258.5</v>
      </c>
      <c r="AM9" s="84">
        <f>'BAR BB| Open rates'!AM9*0.85*0.9+35</f>
        <v>17553.5</v>
      </c>
      <c r="AN9" s="84">
        <f>'BAR BB| Open rates'!AN9*0.85*0.9+35</f>
        <v>15258.5</v>
      </c>
      <c r="AO9" s="84">
        <f>'BAR BB| Open rates'!AO9*0.85*0.9+35</f>
        <v>24438.5</v>
      </c>
      <c r="AP9" s="84">
        <f>'BAR BB| Open rates'!AP9*0.85*0.9+35</f>
        <v>25662.5</v>
      </c>
      <c r="AQ9" s="84">
        <f>'BAR BB| Open rates'!AQ9*0.85*0.9+35</f>
        <v>25662.5</v>
      </c>
      <c r="AR9" s="84">
        <f>'BAR BB| Open rates'!AR9*0.85*0.9+35</f>
        <v>25662.5</v>
      </c>
      <c r="AS9" s="84">
        <f>'BAR BB| Open rates'!AS9*0.85*0.9+35</f>
        <v>15258.5</v>
      </c>
      <c r="AT9" s="84">
        <f>'BAR BB| Open rates'!AT9*0.85*0.9+35</f>
        <v>15258.5</v>
      </c>
      <c r="AU9" s="84">
        <f>'BAR BB| Open rates'!AU9*0.85*0.9+35</f>
        <v>13728.5</v>
      </c>
      <c r="AV9" s="84">
        <f>'BAR BB| Open rates'!AV9*0.85*0.9+35</f>
        <v>15258.5</v>
      </c>
      <c r="AW9" s="84">
        <f>'BAR BB| Open rates'!AW9*0.85*0.9+35</f>
        <v>13728.5</v>
      </c>
      <c r="AX9" s="84">
        <f>'BAR BB| Open rates'!AX9*0.85*0.9+35</f>
        <v>13728.5</v>
      </c>
      <c r="AY9" s="84">
        <f>'BAR BB| Open rates'!AY9*0.85*0.9+35</f>
        <v>13728.5</v>
      </c>
      <c r="AZ9" s="84">
        <f>'BAR BB| Open rates'!AZ9*0.85*0.9+35</f>
        <v>9138.5</v>
      </c>
      <c r="BA9" s="84">
        <f>'BAR BB| Open rates'!BA9*0.85*0.9+35</f>
        <v>7608.5</v>
      </c>
    </row>
    <row r="10" spans="1:53" s="14" customFormat="1" ht="12" customHeight="1" x14ac:dyDescent="0.2">
      <c r="A10" s="33">
        <v>2</v>
      </c>
      <c r="B10" s="84">
        <f>'BAR BB| Open rates'!B10*0.85*0.9+35</f>
        <v>7838</v>
      </c>
      <c r="C10" s="84">
        <f>'BAR BB| Open rates'!C10*0.85*0.9+35</f>
        <v>8603</v>
      </c>
      <c r="D10" s="84">
        <f>'BAR BB| Open rates'!D10*0.85*0.9+35</f>
        <v>7838</v>
      </c>
      <c r="E10" s="84">
        <f>'BAR BB| Open rates'!E10*0.85*0.9+35</f>
        <v>7838</v>
      </c>
      <c r="F10" s="84">
        <f>'BAR BB| Open rates'!F10*0.85*0.9+35</f>
        <v>7838</v>
      </c>
      <c r="G10" s="84">
        <f>'BAR BB| Open rates'!G10*0.85*0.9+35</f>
        <v>7532</v>
      </c>
      <c r="H10" s="84">
        <f>'BAR BB| Open rates'!H10*0.85*0.9+35</f>
        <v>7532</v>
      </c>
      <c r="I10" s="84">
        <f>'BAR BB| Open rates'!I10*0.85*0.9+35</f>
        <v>7838</v>
      </c>
      <c r="J10" s="84">
        <f>'BAR BB| Open rates'!J10*0.85*0.9+35</f>
        <v>7532</v>
      </c>
      <c r="K10" s="84">
        <f>'BAR BB| Open rates'!K10*0.85*0.9+35</f>
        <v>7838</v>
      </c>
      <c r="L10" s="84">
        <f>'BAR BB| Open rates'!L10*0.85*0.9+35</f>
        <v>7532</v>
      </c>
      <c r="M10" s="84">
        <f>'BAR BB| Open rates'!M10*0.85*0.9+35</f>
        <v>7838</v>
      </c>
      <c r="N10" s="84">
        <f>'BAR BB| Open rates'!N10*0.85*0.9+35</f>
        <v>7532</v>
      </c>
      <c r="O10" s="84">
        <f>'BAR BB| Open rates'!O10*0.85*0.9+35</f>
        <v>7838</v>
      </c>
      <c r="P10" s="84">
        <f>'BAR BB| Open rates'!P10*0.85*0.9+35</f>
        <v>6843.5</v>
      </c>
      <c r="Q10" s="84">
        <f>'BAR BB| Open rates'!Q10*0.85*0.9+35</f>
        <v>6843.5</v>
      </c>
      <c r="R10" s="84">
        <f>'BAR BB| Open rates'!R10*0.85*0.9+35</f>
        <v>7838</v>
      </c>
      <c r="S10" s="84">
        <f>'BAR BB| Open rates'!S10*0.85*0.9+35</f>
        <v>10898</v>
      </c>
      <c r="T10" s="84">
        <f>'BAR BB| Open rates'!T10*0.85*0.9+35</f>
        <v>14723</v>
      </c>
      <c r="U10" s="84">
        <f>'BAR BB| Open rates'!U10*0.85*0.9+35</f>
        <v>23291</v>
      </c>
      <c r="V10" s="84">
        <f>'BAR BB| Open rates'!V10*0.85*0.9+35</f>
        <v>25586</v>
      </c>
      <c r="W10" s="84">
        <f>'BAR BB| Open rates'!W10*0.85*0.9+35</f>
        <v>30176</v>
      </c>
      <c r="X10" s="84">
        <f>'BAR BB| Open rates'!X10*0.85*0.9+35</f>
        <v>30176</v>
      </c>
      <c r="Y10" s="84">
        <f>'BAR BB| Open rates'!Y10*0.85*0.9+35</f>
        <v>30176</v>
      </c>
      <c r="Z10" s="84">
        <f>'BAR BB| Open rates'!Z10*0.85*0.9+35</f>
        <v>23291</v>
      </c>
      <c r="AA10" s="84">
        <f>'BAR BB| Open rates'!AA10*0.85*0.9+35</f>
        <v>14876</v>
      </c>
      <c r="AB10" s="84">
        <f>'BAR BB| Open rates'!AB10*0.85*0.9+35</f>
        <v>14876</v>
      </c>
      <c r="AC10" s="84">
        <f>'BAR BB| Open rates'!AC10*0.85*0.9+35</f>
        <v>14876</v>
      </c>
      <c r="AD10" s="84">
        <f>'BAR BB| Open rates'!AD10*0.85*0.9+35</f>
        <v>14876</v>
      </c>
      <c r="AE10" s="84">
        <f>'BAR BB| Open rates'!AE10*0.85*0.9+35</f>
        <v>16406</v>
      </c>
      <c r="AF10" s="84">
        <f>'BAR BB| Open rates'!AF10*0.85*0.9+35</f>
        <v>18701</v>
      </c>
      <c r="AG10" s="84">
        <f>'BAR BB| Open rates'!AG10*0.85*0.9+35</f>
        <v>16406</v>
      </c>
      <c r="AH10" s="84">
        <f>'BAR BB| Open rates'!AH10*0.85*0.9+35</f>
        <v>18701</v>
      </c>
      <c r="AI10" s="84">
        <f>'BAR BB| Open rates'!AI10*0.85*0.9+35</f>
        <v>18701</v>
      </c>
      <c r="AJ10" s="84">
        <f>'BAR BB| Open rates'!AJ10*0.85*0.9+35</f>
        <v>16406</v>
      </c>
      <c r="AK10" s="84">
        <f>'BAR BB| Open rates'!AK10*0.85*0.9+35</f>
        <v>16406</v>
      </c>
      <c r="AL10" s="84">
        <f>'BAR BB| Open rates'!AL10*0.85*0.9+35</f>
        <v>16406</v>
      </c>
      <c r="AM10" s="84">
        <f>'BAR BB| Open rates'!AM10*0.85*0.9+35</f>
        <v>18701</v>
      </c>
      <c r="AN10" s="84">
        <f>'BAR BB| Open rates'!AN10*0.85*0.9+35</f>
        <v>16406</v>
      </c>
      <c r="AO10" s="84">
        <f>'BAR BB| Open rates'!AO10*0.85*0.9+35</f>
        <v>25586</v>
      </c>
      <c r="AP10" s="84">
        <f>'BAR BB| Open rates'!AP10*0.85*0.9+35</f>
        <v>26810</v>
      </c>
      <c r="AQ10" s="84">
        <f>'BAR BB| Open rates'!AQ10*0.85*0.9+35</f>
        <v>26810</v>
      </c>
      <c r="AR10" s="84">
        <f>'BAR BB| Open rates'!AR10*0.85*0.9+35</f>
        <v>26810</v>
      </c>
      <c r="AS10" s="84">
        <f>'BAR BB| Open rates'!AS10*0.85*0.9+35</f>
        <v>16406</v>
      </c>
      <c r="AT10" s="84">
        <f>'BAR BB| Open rates'!AT10*0.85*0.9+35</f>
        <v>16406</v>
      </c>
      <c r="AU10" s="84">
        <f>'BAR BB| Open rates'!AU10*0.85*0.9+35</f>
        <v>14876</v>
      </c>
      <c r="AV10" s="84">
        <f>'BAR BB| Open rates'!AV10*0.85*0.9+35</f>
        <v>16406</v>
      </c>
      <c r="AW10" s="84">
        <f>'BAR BB| Open rates'!AW10*0.85*0.9+35</f>
        <v>14876</v>
      </c>
      <c r="AX10" s="84">
        <f>'BAR BB| Open rates'!AX10*0.85*0.9+35</f>
        <v>14876</v>
      </c>
      <c r="AY10" s="84">
        <f>'BAR BB| Open rates'!AY10*0.85*0.9+35</f>
        <v>14876</v>
      </c>
      <c r="AZ10" s="84">
        <f>'BAR BB| Open rates'!AZ10*0.85*0.9+35</f>
        <v>10286</v>
      </c>
      <c r="BA10" s="84">
        <f>'BAR BB| Open rates'!BA10*0.85*0.9+35</f>
        <v>8756</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rates'!B12*0.85*0.9+35</f>
        <v>7608.5</v>
      </c>
      <c r="C12" s="84">
        <f>'BAR BB| Open rates'!C12*0.85*0.9+35</f>
        <v>8373.5</v>
      </c>
      <c r="D12" s="84">
        <f>'BAR BB| Open rates'!D12*0.85*0.9+35</f>
        <v>7608.5</v>
      </c>
      <c r="E12" s="84">
        <f>'BAR BB| Open rates'!E12*0.85*0.9+35</f>
        <v>7608.5</v>
      </c>
      <c r="F12" s="84">
        <f>'BAR BB| Open rates'!F12*0.85*0.9+35</f>
        <v>7608.5</v>
      </c>
      <c r="G12" s="84">
        <f>'BAR BB| Open rates'!G12*0.85*0.9+35</f>
        <v>7302.5</v>
      </c>
      <c r="H12" s="84">
        <f>'BAR BB| Open rates'!H12*0.85*0.9+35</f>
        <v>7302.5</v>
      </c>
      <c r="I12" s="84">
        <f>'BAR BB| Open rates'!I12*0.85*0.9+35</f>
        <v>7608.5</v>
      </c>
      <c r="J12" s="84">
        <f>'BAR BB| Open rates'!J12*0.85*0.9+35</f>
        <v>7302.5</v>
      </c>
      <c r="K12" s="84">
        <f>'BAR BB| Open rates'!K12*0.85*0.9+35</f>
        <v>7608.5</v>
      </c>
      <c r="L12" s="84">
        <f>'BAR BB| Open rates'!L12*0.85*0.9+35</f>
        <v>7302.5</v>
      </c>
      <c r="M12" s="84">
        <f>'BAR BB| Open rates'!M12*0.85*0.9+35</f>
        <v>7608.5</v>
      </c>
      <c r="N12" s="84">
        <f>'BAR BB| Open rates'!N12*0.85*0.9+35</f>
        <v>7302.5</v>
      </c>
      <c r="O12" s="84">
        <f>'BAR BB| Open rates'!O12*0.85*0.9+35</f>
        <v>7608.5</v>
      </c>
      <c r="P12" s="84">
        <f>'BAR BB| Open rates'!P12*0.85*0.9+35</f>
        <v>6614</v>
      </c>
      <c r="Q12" s="84">
        <f>'BAR BB| Open rates'!Q12*0.85*0.9+35</f>
        <v>6614</v>
      </c>
      <c r="R12" s="84">
        <f>'BAR BB| Open rates'!R12*0.85*0.9+35</f>
        <v>7608.5</v>
      </c>
      <c r="S12" s="84">
        <f>'BAR BB| Open rates'!S12*0.85*0.9+35</f>
        <v>10668.5</v>
      </c>
      <c r="T12" s="84">
        <f>'BAR BB| Open rates'!T12*0.85*0.9+35</f>
        <v>14493.5</v>
      </c>
      <c r="U12" s="84">
        <f>'BAR BB| Open rates'!U12*0.85*0.9+35</f>
        <v>23673.5</v>
      </c>
      <c r="V12" s="84">
        <f>'BAR BB| Open rates'!V12*0.85*0.9+35</f>
        <v>25968.5</v>
      </c>
      <c r="W12" s="84">
        <f>'BAR BB| Open rates'!W12*0.85*0.9+35</f>
        <v>30558.5</v>
      </c>
      <c r="X12" s="84">
        <f>'BAR BB| Open rates'!X12*0.85*0.9+35</f>
        <v>30558.5</v>
      </c>
      <c r="Y12" s="84">
        <f>'BAR BB| Open rates'!Y12*0.85*0.9+35</f>
        <v>30558.5</v>
      </c>
      <c r="Z12" s="84">
        <f>'BAR BB| Open rates'!Z12*0.85*0.9+35</f>
        <v>23673.5</v>
      </c>
      <c r="AA12" s="84">
        <f>'BAR BB| Open rates'!AA12*0.85*0.9+35</f>
        <v>15258.5</v>
      </c>
      <c r="AB12" s="84">
        <f>'BAR BB| Open rates'!AB12*0.85*0.9+35</f>
        <v>14493.5</v>
      </c>
      <c r="AC12" s="84">
        <f>'BAR BB| Open rates'!AC12*0.85*0.9+35</f>
        <v>14493.5</v>
      </c>
      <c r="AD12" s="84">
        <f>'BAR BB| Open rates'!AD12*0.85*0.9+35</f>
        <v>14493.5</v>
      </c>
      <c r="AE12" s="84">
        <f>'BAR BB| Open rates'!AE12*0.85*0.9+35</f>
        <v>16023.5</v>
      </c>
      <c r="AF12" s="84">
        <f>'BAR BB| Open rates'!AF12*0.85*0.9+35</f>
        <v>18318.5</v>
      </c>
      <c r="AG12" s="84">
        <f>'BAR BB| Open rates'!AG12*0.85*0.9+35</f>
        <v>16023.5</v>
      </c>
      <c r="AH12" s="84">
        <f>'BAR BB| Open rates'!AH12*0.85*0.9+35</f>
        <v>18318.5</v>
      </c>
      <c r="AI12" s="84">
        <f>'BAR BB| Open rates'!AI12*0.85*0.9+35</f>
        <v>18318.5</v>
      </c>
      <c r="AJ12" s="84">
        <f>'BAR BB| Open rates'!AJ12*0.85*0.9+35</f>
        <v>16023.5</v>
      </c>
      <c r="AK12" s="84">
        <f>'BAR BB| Open rates'!AK12*0.85*0.9+35</f>
        <v>16023.5</v>
      </c>
      <c r="AL12" s="84">
        <f>'BAR BB| Open rates'!AL12*0.85*0.9+35</f>
        <v>16023.5</v>
      </c>
      <c r="AM12" s="84">
        <f>'BAR BB| Open rates'!AM12*0.85*0.9+35</f>
        <v>18318.5</v>
      </c>
      <c r="AN12" s="84">
        <f>'BAR BB| Open rates'!AN12*0.85*0.9+35</f>
        <v>16023.5</v>
      </c>
      <c r="AO12" s="84">
        <f>'BAR BB| Open rates'!AO12*0.85*0.9+35</f>
        <v>25203.5</v>
      </c>
      <c r="AP12" s="84">
        <f>'BAR BB| Open rates'!AP12*0.85*0.9+35</f>
        <v>26427.5</v>
      </c>
      <c r="AQ12" s="84">
        <f>'BAR BB| Open rates'!AQ12*0.85*0.9+35</f>
        <v>26427.5</v>
      </c>
      <c r="AR12" s="84">
        <f>'BAR BB| Open rates'!AR12*0.85*0.9+35</f>
        <v>26427.5</v>
      </c>
      <c r="AS12" s="84">
        <f>'BAR BB| Open rates'!AS12*0.85*0.9+35</f>
        <v>16023.5</v>
      </c>
      <c r="AT12" s="84">
        <f>'BAR BB| Open rates'!AT12*0.85*0.9+35</f>
        <v>16023.5</v>
      </c>
      <c r="AU12" s="84">
        <f>'BAR BB| Open rates'!AU12*0.85*0.9+35</f>
        <v>14493.5</v>
      </c>
      <c r="AV12" s="84">
        <f>'BAR BB| Open rates'!AV12*0.85*0.9+35</f>
        <v>16023.5</v>
      </c>
      <c r="AW12" s="84">
        <f>'BAR BB| Open rates'!AW12*0.85*0.9+35</f>
        <v>14493.5</v>
      </c>
      <c r="AX12" s="84">
        <f>'BAR BB| Open rates'!AX12*0.85*0.9+35</f>
        <v>14493.5</v>
      </c>
      <c r="AY12" s="84">
        <f>'BAR BB| Open rates'!AY12*0.85*0.9+35</f>
        <v>14493.5</v>
      </c>
      <c r="AZ12" s="84">
        <f>'BAR BB| Open rates'!AZ12*0.85*0.9+35</f>
        <v>9903.5</v>
      </c>
      <c r="BA12" s="84">
        <f>'BAR BB| Open rates'!BA12*0.85*0.9+35</f>
        <v>8373.5</v>
      </c>
    </row>
    <row r="13" spans="1:53" s="14" customFormat="1" ht="12" customHeight="1" x14ac:dyDescent="0.2">
      <c r="A13" s="33">
        <v>2</v>
      </c>
      <c r="B13" s="84">
        <f>'BAR BB| Open rates'!B13*0.85*0.9+35</f>
        <v>8603</v>
      </c>
      <c r="C13" s="84">
        <f>'BAR BB| Open rates'!C13*0.85*0.9+35</f>
        <v>9368</v>
      </c>
      <c r="D13" s="84">
        <f>'BAR BB| Open rates'!D13*0.85*0.9+35</f>
        <v>8603</v>
      </c>
      <c r="E13" s="84">
        <f>'BAR BB| Open rates'!E13*0.85*0.9+35</f>
        <v>8603</v>
      </c>
      <c r="F13" s="84">
        <f>'BAR BB| Open rates'!F13*0.85*0.9+35</f>
        <v>8603</v>
      </c>
      <c r="G13" s="84">
        <f>'BAR BB| Open rates'!G13*0.85*0.9+35</f>
        <v>8297</v>
      </c>
      <c r="H13" s="84">
        <f>'BAR BB| Open rates'!H13*0.85*0.9+35</f>
        <v>8297</v>
      </c>
      <c r="I13" s="84">
        <f>'BAR BB| Open rates'!I13*0.85*0.9+35</f>
        <v>8603</v>
      </c>
      <c r="J13" s="84">
        <f>'BAR BB| Open rates'!J13*0.85*0.9+35</f>
        <v>8297</v>
      </c>
      <c r="K13" s="84">
        <f>'BAR BB| Open rates'!K13*0.85*0.9+35</f>
        <v>8603</v>
      </c>
      <c r="L13" s="84">
        <f>'BAR BB| Open rates'!L13*0.85*0.9+35</f>
        <v>8297</v>
      </c>
      <c r="M13" s="84">
        <f>'BAR BB| Open rates'!M13*0.85*0.9+35</f>
        <v>8603</v>
      </c>
      <c r="N13" s="84">
        <f>'BAR BB| Open rates'!N13*0.85*0.9+35</f>
        <v>8297</v>
      </c>
      <c r="O13" s="84">
        <f>'BAR BB| Open rates'!O13*0.85*0.9+35</f>
        <v>8603</v>
      </c>
      <c r="P13" s="84">
        <f>'BAR BB| Open rates'!P13*0.85*0.9+35</f>
        <v>7608.5</v>
      </c>
      <c r="Q13" s="84">
        <f>'BAR BB| Open rates'!Q13*0.85*0.9+35</f>
        <v>7608.5</v>
      </c>
      <c r="R13" s="84">
        <f>'BAR BB| Open rates'!R13*0.85*0.9+35</f>
        <v>8603</v>
      </c>
      <c r="S13" s="84">
        <f>'BAR BB| Open rates'!S13*0.85*0.9+35</f>
        <v>11663</v>
      </c>
      <c r="T13" s="84">
        <f>'BAR BB| Open rates'!T13*0.85*0.9+35</f>
        <v>15488</v>
      </c>
      <c r="U13" s="84">
        <f>'BAR BB| Open rates'!U13*0.85*0.9+35</f>
        <v>24821</v>
      </c>
      <c r="V13" s="84">
        <f>'BAR BB| Open rates'!V13*0.85*0.9+35</f>
        <v>27116</v>
      </c>
      <c r="W13" s="84">
        <f>'BAR BB| Open rates'!W13*0.85*0.9+35</f>
        <v>31706</v>
      </c>
      <c r="X13" s="84">
        <f>'BAR BB| Open rates'!X13*0.85*0.9+35</f>
        <v>31706</v>
      </c>
      <c r="Y13" s="84">
        <f>'BAR BB| Open rates'!Y13*0.85*0.9+35</f>
        <v>31706</v>
      </c>
      <c r="Z13" s="84">
        <f>'BAR BB| Open rates'!Z13*0.85*0.9+35</f>
        <v>24821</v>
      </c>
      <c r="AA13" s="84">
        <f>'BAR BB| Open rates'!AA13*0.85*0.9+35</f>
        <v>16406</v>
      </c>
      <c r="AB13" s="84">
        <f>'BAR BB| Open rates'!AB13*0.85*0.9+35</f>
        <v>15641</v>
      </c>
      <c r="AC13" s="84">
        <f>'BAR BB| Open rates'!AC13*0.85*0.9+35</f>
        <v>15641</v>
      </c>
      <c r="AD13" s="84">
        <f>'BAR BB| Open rates'!AD13*0.85*0.9+35</f>
        <v>15641</v>
      </c>
      <c r="AE13" s="84">
        <f>'BAR BB| Open rates'!AE13*0.85*0.9+35</f>
        <v>17171</v>
      </c>
      <c r="AF13" s="84">
        <f>'BAR BB| Open rates'!AF13*0.85*0.9+35</f>
        <v>19466</v>
      </c>
      <c r="AG13" s="84">
        <f>'BAR BB| Open rates'!AG13*0.85*0.9+35</f>
        <v>17171</v>
      </c>
      <c r="AH13" s="84">
        <f>'BAR BB| Open rates'!AH13*0.85*0.9+35</f>
        <v>19466</v>
      </c>
      <c r="AI13" s="84">
        <f>'BAR BB| Open rates'!AI13*0.85*0.9+35</f>
        <v>19466</v>
      </c>
      <c r="AJ13" s="84">
        <f>'BAR BB| Open rates'!AJ13*0.85*0.9+35</f>
        <v>17171</v>
      </c>
      <c r="AK13" s="84">
        <f>'BAR BB| Open rates'!AK13*0.85*0.9+35</f>
        <v>17171</v>
      </c>
      <c r="AL13" s="84">
        <f>'BAR BB| Open rates'!AL13*0.85*0.9+35</f>
        <v>17171</v>
      </c>
      <c r="AM13" s="84">
        <f>'BAR BB| Open rates'!AM13*0.85*0.9+35</f>
        <v>19466</v>
      </c>
      <c r="AN13" s="84">
        <f>'BAR BB| Open rates'!AN13*0.85*0.9+35</f>
        <v>17171</v>
      </c>
      <c r="AO13" s="84">
        <f>'BAR BB| Open rates'!AO13*0.85*0.9+35</f>
        <v>26351</v>
      </c>
      <c r="AP13" s="84">
        <f>'BAR BB| Open rates'!AP13*0.85*0.9+35</f>
        <v>27575</v>
      </c>
      <c r="AQ13" s="84">
        <f>'BAR BB| Open rates'!AQ13*0.85*0.9+35</f>
        <v>27575</v>
      </c>
      <c r="AR13" s="84">
        <f>'BAR BB| Open rates'!AR13*0.85*0.9+35</f>
        <v>27575</v>
      </c>
      <c r="AS13" s="84">
        <f>'BAR BB| Open rates'!AS13*0.85*0.9+35</f>
        <v>17171</v>
      </c>
      <c r="AT13" s="84">
        <f>'BAR BB| Open rates'!AT13*0.85*0.9+35</f>
        <v>17171</v>
      </c>
      <c r="AU13" s="84">
        <f>'BAR BB| Open rates'!AU13*0.85*0.9+35</f>
        <v>15641</v>
      </c>
      <c r="AV13" s="84">
        <f>'BAR BB| Open rates'!AV13*0.85*0.9+35</f>
        <v>17171</v>
      </c>
      <c r="AW13" s="84">
        <f>'BAR BB| Open rates'!AW13*0.85*0.9+35</f>
        <v>15641</v>
      </c>
      <c r="AX13" s="84">
        <f>'BAR BB| Open rates'!AX13*0.85*0.9+35</f>
        <v>15641</v>
      </c>
      <c r="AY13" s="84">
        <f>'BAR BB| Open rates'!AY13*0.85*0.9+35</f>
        <v>15641</v>
      </c>
      <c r="AZ13" s="84">
        <f>'BAR BB| Open rates'!AZ13*0.85*0.9+35</f>
        <v>11051</v>
      </c>
      <c r="BA13" s="84">
        <f>'BAR BB| Open rates'!BA13*0.85*0.9+35</f>
        <v>9521</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rates'!B15*0.85*0.9+35</f>
        <v>10362.5</v>
      </c>
      <c r="C15" s="84">
        <f>'BAR BB| Open rates'!C15*0.85*0.9+35</f>
        <v>11127.5</v>
      </c>
      <c r="D15" s="84">
        <f>'BAR BB| Open rates'!D15*0.85*0.9+35</f>
        <v>10362.5</v>
      </c>
      <c r="E15" s="84">
        <f>'BAR BB| Open rates'!E15*0.85*0.9+35</f>
        <v>10362.5</v>
      </c>
      <c r="F15" s="84">
        <f>'BAR BB| Open rates'!F15*0.85*0.9+35</f>
        <v>10362.5</v>
      </c>
      <c r="G15" s="84">
        <f>'BAR BB| Open rates'!G15*0.85*0.9+35</f>
        <v>10056.5</v>
      </c>
      <c r="H15" s="84">
        <f>'BAR BB| Open rates'!H15*0.85*0.9+35</f>
        <v>10056.5</v>
      </c>
      <c r="I15" s="84">
        <f>'BAR BB| Open rates'!I15*0.85*0.9+35</f>
        <v>10362.5</v>
      </c>
      <c r="J15" s="84">
        <f>'BAR BB| Open rates'!J15*0.85*0.9+35</f>
        <v>10056.5</v>
      </c>
      <c r="K15" s="84">
        <f>'BAR BB| Open rates'!K15*0.85*0.9+35</f>
        <v>10362.5</v>
      </c>
      <c r="L15" s="84">
        <f>'BAR BB| Open rates'!L15*0.85*0.9+35</f>
        <v>10056.5</v>
      </c>
      <c r="M15" s="84">
        <f>'BAR BB| Open rates'!M15*0.85*0.9+35</f>
        <v>10362.5</v>
      </c>
      <c r="N15" s="84">
        <f>'BAR BB| Open rates'!N15*0.85*0.9+35</f>
        <v>10056.5</v>
      </c>
      <c r="O15" s="84">
        <f>'BAR BB| Open rates'!O15*0.85*0.9+35</f>
        <v>10362.5</v>
      </c>
      <c r="P15" s="84">
        <f>'BAR BB| Open rates'!P15*0.85*0.9+35</f>
        <v>9368</v>
      </c>
      <c r="Q15" s="84">
        <f>'BAR BB| Open rates'!Q15*0.85*0.9+35</f>
        <v>9368</v>
      </c>
      <c r="R15" s="84">
        <f>'BAR BB| Open rates'!R15*0.85*0.9+35</f>
        <v>10362.5</v>
      </c>
      <c r="S15" s="84">
        <f>'BAR BB| Open rates'!S15*0.85*0.9+35</f>
        <v>13422.5</v>
      </c>
      <c r="T15" s="84">
        <f>'BAR BB| Open rates'!T15*0.85*0.9+35</f>
        <v>17247.5</v>
      </c>
      <c r="U15" s="84">
        <f>'BAR BB| Open rates'!U15*0.85*0.9+35</f>
        <v>29793.5</v>
      </c>
      <c r="V15" s="84">
        <f>'BAR BB| Open rates'!V15*0.85*0.9+35</f>
        <v>32088.5</v>
      </c>
      <c r="W15" s="84">
        <f>'BAR BB| Open rates'!W15*0.85*0.9+35</f>
        <v>36678.5</v>
      </c>
      <c r="X15" s="84">
        <f>'BAR BB| Open rates'!X15*0.85*0.9+35</f>
        <v>36678.5</v>
      </c>
      <c r="Y15" s="84">
        <f>'BAR BB| Open rates'!Y15*0.85*0.9+35</f>
        <v>36678.5</v>
      </c>
      <c r="Z15" s="84">
        <f>'BAR BB| Open rates'!Z15*0.85*0.9+35</f>
        <v>29793.5</v>
      </c>
      <c r="AA15" s="84">
        <f>'BAR BB| Open rates'!AA15*0.85*0.9+35</f>
        <v>21378.5</v>
      </c>
      <c r="AB15" s="84">
        <f>'BAR BB| Open rates'!AB15*0.85*0.9+35</f>
        <v>15717.5</v>
      </c>
      <c r="AC15" s="84">
        <f>'BAR BB| Open rates'!AC15*0.85*0.9+35</f>
        <v>15717.5</v>
      </c>
      <c r="AD15" s="84">
        <f>'BAR BB| Open rates'!AD15*0.85*0.9+35</f>
        <v>15717.5</v>
      </c>
      <c r="AE15" s="84">
        <f>'BAR BB| Open rates'!AE15*0.85*0.9+35</f>
        <v>17247.5</v>
      </c>
      <c r="AF15" s="84">
        <f>'BAR BB| Open rates'!AF15*0.85*0.9+35</f>
        <v>19542.5</v>
      </c>
      <c r="AG15" s="84">
        <f>'BAR BB| Open rates'!AG15*0.85*0.9+35</f>
        <v>17247.5</v>
      </c>
      <c r="AH15" s="84">
        <f>'BAR BB| Open rates'!AH15*0.85*0.9+35</f>
        <v>19542.5</v>
      </c>
      <c r="AI15" s="84">
        <f>'BAR BB| Open rates'!AI15*0.85*0.9+35</f>
        <v>19542.5</v>
      </c>
      <c r="AJ15" s="84">
        <f>'BAR BB| Open rates'!AJ15*0.85*0.9+35</f>
        <v>17247.5</v>
      </c>
      <c r="AK15" s="84">
        <f>'BAR BB| Open rates'!AK15*0.85*0.9+35</f>
        <v>22602.5</v>
      </c>
      <c r="AL15" s="84">
        <f>'BAR BB| Open rates'!AL15*0.85*0.9+35</f>
        <v>22602.5</v>
      </c>
      <c r="AM15" s="84">
        <f>'BAR BB| Open rates'!AM15*0.85*0.9+35</f>
        <v>24897.5</v>
      </c>
      <c r="AN15" s="84">
        <f>'BAR BB| Open rates'!AN15*0.85*0.9+35</f>
        <v>22602.5</v>
      </c>
      <c r="AO15" s="84">
        <f>'BAR BB| Open rates'!AO15*0.85*0.9+35</f>
        <v>31782.5</v>
      </c>
      <c r="AP15" s="84">
        <f>'BAR BB| Open rates'!AP15*0.85*0.9+35</f>
        <v>33006.5</v>
      </c>
      <c r="AQ15" s="84">
        <f>'BAR BB| Open rates'!AQ15*0.85*0.9+35</f>
        <v>33006.5</v>
      </c>
      <c r="AR15" s="84">
        <f>'BAR BB| Open rates'!AR15*0.85*0.9+35</f>
        <v>33006.5</v>
      </c>
      <c r="AS15" s="84">
        <f>'BAR BB| Open rates'!AS15*0.85*0.9+35</f>
        <v>17247.5</v>
      </c>
      <c r="AT15" s="84">
        <f>'BAR BB| Open rates'!AT15*0.85*0.9+35</f>
        <v>17247.5</v>
      </c>
      <c r="AU15" s="84">
        <f>'BAR BB| Open rates'!AU15*0.85*0.9+35</f>
        <v>15717.5</v>
      </c>
      <c r="AV15" s="84">
        <f>'BAR BB| Open rates'!AV15*0.85*0.9+35</f>
        <v>17247.5</v>
      </c>
      <c r="AW15" s="84">
        <f>'BAR BB| Open rates'!AW15*0.85*0.9+35</f>
        <v>15717.5</v>
      </c>
      <c r="AX15" s="84">
        <f>'BAR BB| Open rates'!AX15*0.85*0.9+35</f>
        <v>15717.5</v>
      </c>
      <c r="AY15" s="84">
        <f>'BAR BB| Open rates'!AY15*0.85*0.9+35</f>
        <v>15717.5</v>
      </c>
      <c r="AZ15" s="84">
        <f>'BAR BB| Open rates'!AZ15*0.85*0.9+35</f>
        <v>11127.5</v>
      </c>
      <c r="BA15" s="84">
        <f>'BAR BB| Open rates'!BA15*0.85*0.9+35</f>
        <v>9597.5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rates'!B17*0.85*0.9+35</f>
        <v>10745</v>
      </c>
      <c r="C17" s="84">
        <f>'BAR BB| Open rates'!C17*0.85*0.9+35</f>
        <v>11510</v>
      </c>
      <c r="D17" s="84">
        <f>'BAR BB| Open rates'!D17*0.85*0.9+35</f>
        <v>10745</v>
      </c>
      <c r="E17" s="84">
        <f>'BAR BB| Open rates'!E17*0.85*0.9+35</f>
        <v>10745</v>
      </c>
      <c r="F17" s="84">
        <f>'BAR BB| Open rates'!F17*0.85*0.9+35</f>
        <v>10745</v>
      </c>
      <c r="G17" s="84">
        <f>'BAR BB| Open rates'!G17*0.85*0.9+35</f>
        <v>10439</v>
      </c>
      <c r="H17" s="84">
        <f>'BAR BB| Open rates'!H17*0.85*0.9+35</f>
        <v>10439</v>
      </c>
      <c r="I17" s="84">
        <f>'BAR BB| Open rates'!I17*0.85*0.9+35</f>
        <v>10745</v>
      </c>
      <c r="J17" s="84">
        <f>'BAR BB| Open rates'!J17*0.85*0.9+35</f>
        <v>10439</v>
      </c>
      <c r="K17" s="84">
        <f>'BAR BB| Open rates'!K17*0.85*0.9+35</f>
        <v>10745</v>
      </c>
      <c r="L17" s="84">
        <f>'BAR BB| Open rates'!L17*0.85*0.9+35</f>
        <v>10439</v>
      </c>
      <c r="M17" s="84">
        <f>'BAR BB| Open rates'!M17*0.85*0.9+35</f>
        <v>10745</v>
      </c>
      <c r="N17" s="84">
        <f>'BAR BB| Open rates'!N17*0.85*0.9+35</f>
        <v>10439</v>
      </c>
      <c r="O17" s="84">
        <f>'BAR BB| Open rates'!O17*0.85*0.9+35</f>
        <v>10745</v>
      </c>
      <c r="P17" s="84">
        <f>'BAR BB| Open rates'!P17*0.85*0.9+35</f>
        <v>9750.5</v>
      </c>
      <c r="Q17" s="84">
        <f>'BAR BB| Open rates'!Q17*0.85*0.9+35</f>
        <v>9750.5</v>
      </c>
      <c r="R17" s="84">
        <f>'BAR BB| Open rates'!R17*0.85*0.9+35</f>
        <v>10745</v>
      </c>
      <c r="S17" s="84">
        <f>'BAR BB| Open rates'!S17*0.85*0.9+35</f>
        <v>13805</v>
      </c>
      <c r="T17" s="84">
        <f>'BAR BB| Open rates'!T17*0.85*0.9+35</f>
        <v>17630</v>
      </c>
      <c r="U17" s="84">
        <f>'BAR BB| Open rates'!U17*0.85*0.9+35</f>
        <v>31323.5</v>
      </c>
      <c r="V17" s="84">
        <f>'BAR BB| Open rates'!V17*0.85*0.9+35</f>
        <v>33618.5</v>
      </c>
      <c r="W17" s="84">
        <f>'BAR BB| Open rates'!W17*0.85*0.9+35</f>
        <v>38208.5</v>
      </c>
      <c r="X17" s="84">
        <f>'BAR BB| Open rates'!X17*0.85*0.9+35</f>
        <v>38208.5</v>
      </c>
      <c r="Y17" s="84">
        <f>'BAR BB| Open rates'!Y17*0.85*0.9+35</f>
        <v>38208.5</v>
      </c>
      <c r="Z17" s="84">
        <f>'BAR BB| Open rates'!Z17*0.85*0.9+35</f>
        <v>31323.5</v>
      </c>
      <c r="AA17" s="84">
        <f>'BAR BB| Open rates'!AA17*0.85*0.9+35</f>
        <v>22908.5</v>
      </c>
      <c r="AB17" s="84">
        <f>'BAR BB| Open rates'!AB17*0.85*0.9+35</f>
        <v>17247.5</v>
      </c>
      <c r="AC17" s="84">
        <f>'BAR BB| Open rates'!AC17*0.85*0.9+35</f>
        <v>17247.5</v>
      </c>
      <c r="AD17" s="84">
        <f>'BAR BB| Open rates'!AD17*0.85*0.9+35</f>
        <v>17247.5</v>
      </c>
      <c r="AE17" s="84">
        <f>'BAR BB| Open rates'!AE17*0.85*0.9+35</f>
        <v>18777.5</v>
      </c>
      <c r="AF17" s="84">
        <f>'BAR BB| Open rates'!AF17*0.85*0.9+35</f>
        <v>21072.5</v>
      </c>
      <c r="AG17" s="84">
        <f>'BAR BB| Open rates'!AG17*0.85*0.9+35</f>
        <v>18777.5</v>
      </c>
      <c r="AH17" s="84">
        <f>'BAR BB| Open rates'!AH17*0.85*0.9+35</f>
        <v>21072.5</v>
      </c>
      <c r="AI17" s="84">
        <f>'BAR BB| Open rates'!AI17*0.85*0.9+35</f>
        <v>21072.5</v>
      </c>
      <c r="AJ17" s="84">
        <f>'BAR BB| Open rates'!AJ17*0.85*0.9+35</f>
        <v>18777.5</v>
      </c>
      <c r="AK17" s="84">
        <f>'BAR BB| Open rates'!AK17*0.85*0.9+35</f>
        <v>24132.5</v>
      </c>
      <c r="AL17" s="84">
        <f>'BAR BB| Open rates'!AL17*0.85*0.9+35</f>
        <v>24132.5</v>
      </c>
      <c r="AM17" s="84">
        <f>'BAR BB| Open rates'!AM17*0.85*0.9+35</f>
        <v>26427.5</v>
      </c>
      <c r="AN17" s="84">
        <f>'BAR BB| Open rates'!AN17*0.85*0.9+35</f>
        <v>24132.5</v>
      </c>
      <c r="AO17" s="84">
        <f>'BAR BB| Open rates'!AO17*0.85*0.9+35</f>
        <v>33312.5</v>
      </c>
      <c r="AP17" s="84">
        <f>'BAR BB| Open rates'!AP17*0.85*0.9+35</f>
        <v>34536.5</v>
      </c>
      <c r="AQ17" s="84">
        <f>'BAR BB| Open rates'!AQ17*0.85*0.9+35</f>
        <v>34536.5</v>
      </c>
      <c r="AR17" s="84">
        <f>'BAR BB| Open rates'!AR17*0.85*0.9+35</f>
        <v>34536.5</v>
      </c>
      <c r="AS17" s="84">
        <f>'BAR BB| Open rates'!AS17*0.85*0.9+35</f>
        <v>18777.5</v>
      </c>
      <c r="AT17" s="84">
        <f>'BAR BB| Open rates'!AT17*0.85*0.9+35</f>
        <v>18777.5</v>
      </c>
      <c r="AU17" s="84">
        <f>'BAR BB| Open rates'!AU17*0.85*0.9+35</f>
        <v>17247.5</v>
      </c>
      <c r="AV17" s="84">
        <f>'BAR BB| Open rates'!AV17*0.85*0.9+35</f>
        <v>18777.5</v>
      </c>
      <c r="AW17" s="84">
        <f>'BAR BB| Open rates'!AW17*0.85*0.9+35</f>
        <v>17247.5</v>
      </c>
      <c r="AX17" s="84">
        <f>'BAR BB| Open rates'!AX17*0.85*0.9+35</f>
        <v>17247.5</v>
      </c>
      <c r="AY17" s="84">
        <f>'BAR BB| Open rates'!AY17*0.85*0.9+35</f>
        <v>17247.5</v>
      </c>
      <c r="AZ17" s="84">
        <f>'BAR BB| Open rates'!AZ17*0.85*0.9+35</f>
        <v>12657.5</v>
      </c>
      <c r="BA17" s="84">
        <f>'BAR BB| Open rates'!BA17*0.85*0.9+35</f>
        <v>11127.5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rates'!B19*0.85*0.9+35</f>
        <v>12198.5</v>
      </c>
      <c r="C19" s="84">
        <f>'BAR BB| Open rates'!C19*0.85*0.9+35</f>
        <v>12963.5</v>
      </c>
      <c r="D19" s="84">
        <f>'BAR BB| Open rates'!D19*0.85*0.9+35</f>
        <v>12198.5</v>
      </c>
      <c r="E19" s="84">
        <f>'BAR BB| Open rates'!E19*0.85*0.9+35</f>
        <v>12198.5</v>
      </c>
      <c r="F19" s="84">
        <f>'BAR BB| Open rates'!F19*0.85*0.9+35</f>
        <v>12198.5</v>
      </c>
      <c r="G19" s="84">
        <f>'BAR BB| Open rates'!G19*0.85*0.9+35</f>
        <v>11892.5</v>
      </c>
      <c r="H19" s="84">
        <f>'BAR BB| Open rates'!H19*0.85*0.9+35</f>
        <v>11892.5</v>
      </c>
      <c r="I19" s="84">
        <f>'BAR BB| Open rates'!I19*0.85*0.9+35</f>
        <v>12198.5</v>
      </c>
      <c r="J19" s="84">
        <f>'BAR BB| Open rates'!J19*0.85*0.9+35</f>
        <v>11892.5</v>
      </c>
      <c r="K19" s="84">
        <f>'BAR BB| Open rates'!K19*0.85*0.9+35</f>
        <v>12198.5</v>
      </c>
      <c r="L19" s="84">
        <f>'BAR BB| Open rates'!L19*0.85*0.9+35</f>
        <v>11892.5</v>
      </c>
      <c r="M19" s="84">
        <f>'BAR BB| Open rates'!M19*0.85*0.9+35</f>
        <v>12198.5</v>
      </c>
      <c r="N19" s="84">
        <f>'BAR BB| Open rates'!N19*0.85*0.9+35</f>
        <v>11892.5</v>
      </c>
      <c r="O19" s="84">
        <f>'BAR BB| Open rates'!O19*0.85*0.9+35</f>
        <v>12198.5</v>
      </c>
      <c r="P19" s="84">
        <f>'BAR BB| Open rates'!P19*0.85*0.9+35</f>
        <v>11204</v>
      </c>
      <c r="Q19" s="84">
        <f>'BAR BB| Open rates'!Q19*0.85*0.9+35</f>
        <v>11204</v>
      </c>
      <c r="R19" s="84">
        <f>'BAR BB| Open rates'!R19*0.85*0.9+35</f>
        <v>12198.5</v>
      </c>
      <c r="S19" s="84">
        <f>'BAR BB| Open rates'!S19*0.85*0.9+35</f>
        <v>15258.5</v>
      </c>
      <c r="T19" s="84">
        <f>'BAR BB| Open rates'!T19*0.85*0.9+35</f>
        <v>19083.5</v>
      </c>
      <c r="U19" s="84">
        <f>'BAR BB| Open rates'!U19*0.85*0.9+35</f>
        <v>51213.5</v>
      </c>
      <c r="V19" s="84">
        <f>'BAR BB| Open rates'!V19*0.85*0.9+35</f>
        <v>53508.5</v>
      </c>
      <c r="W19" s="84">
        <f>'BAR BB| Open rates'!W19*0.85*0.9+35</f>
        <v>58098.5</v>
      </c>
      <c r="X19" s="84">
        <f>'BAR BB| Open rates'!X19*0.85*0.9+35</f>
        <v>58098.5</v>
      </c>
      <c r="Y19" s="84">
        <f>'BAR BB| Open rates'!Y19*0.85*0.9+35</f>
        <v>58098.5</v>
      </c>
      <c r="Z19" s="84">
        <f>'BAR BB| Open rates'!Z19*0.85*0.9+35</f>
        <v>51213.5</v>
      </c>
      <c r="AA19" s="84">
        <f>'BAR BB| Open rates'!AA19*0.85*0.9+35</f>
        <v>42798.5</v>
      </c>
      <c r="AB19" s="84">
        <f>'BAR BB| Open rates'!AB19*0.85*0.9+35</f>
        <v>27498.5</v>
      </c>
      <c r="AC19" s="84">
        <f>'BAR BB| Open rates'!AC19*0.85*0.9+35</f>
        <v>27498.5</v>
      </c>
      <c r="AD19" s="84">
        <f>'BAR BB| Open rates'!AD19*0.85*0.9+35</f>
        <v>27498.5</v>
      </c>
      <c r="AE19" s="84">
        <f>'BAR BB| Open rates'!AE19*0.85*0.9+35</f>
        <v>29028.5</v>
      </c>
      <c r="AF19" s="84">
        <f>'BAR BB| Open rates'!AF19*0.85*0.9+35</f>
        <v>31323.5</v>
      </c>
      <c r="AG19" s="84">
        <f>'BAR BB| Open rates'!AG19*0.85*0.9+35</f>
        <v>29028.5</v>
      </c>
      <c r="AH19" s="84">
        <f>'BAR BB| Open rates'!AH19*0.85*0.9+35</f>
        <v>31323.5</v>
      </c>
      <c r="AI19" s="84">
        <f>'BAR BB| Open rates'!AI19*0.85*0.9+35</f>
        <v>31323.5</v>
      </c>
      <c r="AJ19" s="84">
        <f>'BAR BB| Open rates'!AJ19*0.85*0.9+35</f>
        <v>29028.5</v>
      </c>
      <c r="AK19" s="84">
        <f>'BAR BB| Open rates'!AK19*0.85*0.9+35</f>
        <v>40503.5</v>
      </c>
      <c r="AL19" s="84">
        <f>'BAR BB| Open rates'!AL19*0.85*0.9+35</f>
        <v>40503.5</v>
      </c>
      <c r="AM19" s="84">
        <f>'BAR BB| Open rates'!AM19*0.85*0.9+35</f>
        <v>42798.5</v>
      </c>
      <c r="AN19" s="84">
        <f>'BAR BB| Open rates'!AN19*0.85*0.9+35</f>
        <v>40503.5</v>
      </c>
      <c r="AO19" s="84">
        <f>'BAR BB| Open rates'!AO19*0.85*0.9+35</f>
        <v>49683.5</v>
      </c>
      <c r="AP19" s="84">
        <f>'BAR BB| Open rates'!AP19*0.85*0.9+35</f>
        <v>50907.5</v>
      </c>
      <c r="AQ19" s="84">
        <f>'BAR BB| Open rates'!AQ19*0.85*0.9+35</f>
        <v>50907.5</v>
      </c>
      <c r="AR19" s="84">
        <f>'BAR BB| Open rates'!AR19*0.85*0.9+35</f>
        <v>50907.5</v>
      </c>
      <c r="AS19" s="84">
        <f>'BAR BB| Open rates'!AS19*0.85*0.9+35</f>
        <v>29028.5</v>
      </c>
      <c r="AT19" s="84">
        <f>'BAR BB| Open rates'!AT19*0.85*0.9+35</f>
        <v>29028.5</v>
      </c>
      <c r="AU19" s="84">
        <f>'BAR BB| Open rates'!AU19*0.85*0.9+35</f>
        <v>27498.5</v>
      </c>
      <c r="AV19" s="84">
        <f>'BAR BB| Open rates'!AV19*0.85*0.9+35</f>
        <v>29028.5</v>
      </c>
      <c r="AW19" s="84">
        <f>'BAR BB| Open rates'!AW19*0.85*0.9+35</f>
        <v>27498.5</v>
      </c>
      <c r="AX19" s="84">
        <f>'BAR BB| Open rates'!AX19*0.85*0.9+35</f>
        <v>27498.5</v>
      </c>
      <c r="AY19" s="84">
        <f>'BAR BB| Open rates'!AY19*0.85*0.9+35</f>
        <v>27498.5</v>
      </c>
      <c r="AZ19" s="84">
        <f>'BAR BB| Open rates'!AZ19*0.85*0.9+35</f>
        <v>22908.5</v>
      </c>
      <c r="BA19" s="84">
        <f>'BAR BB| Open rates'!BA19*0.85*0.9+35</f>
        <v>21378.5</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rates'!B21*0.85*0.9+35</f>
        <v>16788.5</v>
      </c>
      <c r="C21" s="84">
        <f>'BAR BB| Open rates'!C21*0.85*0.9+35</f>
        <v>17553.5</v>
      </c>
      <c r="D21" s="84">
        <f>'BAR BB| Open rates'!D21*0.85*0.9+35</f>
        <v>16788.5</v>
      </c>
      <c r="E21" s="84">
        <f>'BAR BB| Open rates'!E21*0.85*0.9+35</f>
        <v>16788.5</v>
      </c>
      <c r="F21" s="84">
        <f>'BAR BB| Open rates'!F21*0.85*0.9+35</f>
        <v>16788.5</v>
      </c>
      <c r="G21" s="84">
        <f>'BAR BB| Open rates'!G21*0.85*0.9+35</f>
        <v>16482.5</v>
      </c>
      <c r="H21" s="84">
        <f>'BAR BB| Open rates'!H21*0.85*0.9+35</f>
        <v>16482.5</v>
      </c>
      <c r="I21" s="84">
        <f>'BAR BB| Open rates'!I21*0.85*0.9+35</f>
        <v>16788.5</v>
      </c>
      <c r="J21" s="84">
        <f>'BAR BB| Open rates'!J21*0.85*0.9+35</f>
        <v>16482.5</v>
      </c>
      <c r="K21" s="84">
        <f>'BAR BB| Open rates'!K21*0.85*0.9+35</f>
        <v>16788.5</v>
      </c>
      <c r="L21" s="84">
        <f>'BAR BB| Open rates'!L21*0.85*0.9+35</f>
        <v>16482.5</v>
      </c>
      <c r="M21" s="84">
        <f>'BAR BB| Open rates'!M21*0.85*0.9+35</f>
        <v>16788.5</v>
      </c>
      <c r="N21" s="84">
        <f>'BAR BB| Open rates'!N21*0.85*0.9+35</f>
        <v>16482.5</v>
      </c>
      <c r="O21" s="84">
        <f>'BAR BB| Open rates'!O21*0.85*0.9+35</f>
        <v>16788.5</v>
      </c>
      <c r="P21" s="84">
        <f>'BAR BB| Open rates'!P21*0.85*0.9+35</f>
        <v>15794</v>
      </c>
      <c r="Q21" s="84">
        <f>'BAR BB| Open rates'!Q21*0.85*0.9+35</f>
        <v>15794</v>
      </c>
      <c r="R21" s="84">
        <f>'BAR BB| Open rates'!R21*0.85*0.9+35</f>
        <v>16788.5</v>
      </c>
      <c r="S21" s="84">
        <f>'BAR BB| Open rates'!S21*0.85*0.9+35</f>
        <v>19848.5</v>
      </c>
      <c r="T21" s="84">
        <f>'BAR BB| Open rates'!T21*0.85*0.9+35</f>
        <v>23673.5</v>
      </c>
      <c r="U21" s="84">
        <f>'BAR BB| Open rates'!U21*0.85*0.9+35</f>
        <v>55803.5</v>
      </c>
      <c r="V21" s="84">
        <f>'BAR BB| Open rates'!V21*0.85*0.9+35</f>
        <v>58098.5</v>
      </c>
      <c r="W21" s="84">
        <f>'BAR BB| Open rates'!W21*0.85*0.9+35</f>
        <v>62688.5</v>
      </c>
      <c r="X21" s="84">
        <f>'BAR BB| Open rates'!X21*0.85*0.9+35</f>
        <v>62688.5</v>
      </c>
      <c r="Y21" s="84">
        <f>'BAR BB| Open rates'!Y21*0.85*0.9+35</f>
        <v>62688.5</v>
      </c>
      <c r="Z21" s="84">
        <f>'BAR BB| Open rates'!Z21*0.85*0.9+35</f>
        <v>55803.5</v>
      </c>
      <c r="AA21" s="84">
        <f>'BAR BB| Open rates'!AA21*0.85*0.9+35</f>
        <v>47388.5</v>
      </c>
      <c r="AB21" s="84">
        <f>'BAR BB| Open rates'!AB21*0.85*0.9+35</f>
        <v>35148.5</v>
      </c>
      <c r="AC21" s="84">
        <f>'BAR BB| Open rates'!AC21*0.85*0.9+35</f>
        <v>35148.5</v>
      </c>
      <c r="AD21" s="84">
        <f>'BAR BB| Open rates'!AD21*0.85*0.9+35</f>
        <v>35148.5</v>
      </c>
      <c r="AE21" s="84">
        <f>'BAR BB| Open rates'!AE21*0.85*0.9+35</f>
        <v>36678.5</v>
      </c>
      <c r="AF21" s="84">
        <f>'BAR BB| Open rates'!AF21*0.85*0.9+35</f>
        <v>38973.5</v>
      </c>
      <c r="AG21" s="84">
        <f>'BAR BB| Open rates'!AG21*0.85*0.9+35</f>
        <v>36678.5</v>
      </c>
      <c r="AH21" s="84">
        <f>'BAR BB| Open rates'!AH21*0.85*0.9+35</f>
        <v>38973.5</v>
      </c>
      <c r="AI21" s="84">
        <f>'BAR BB| Open rates'!AI21*0.85*0.9+35</f>
        <v>38973.5</v>
      </c>
      <c r="AJ21" s="84">
        <f>'BAR BB| Open rates'!AJ21*0.85*0.9+35</f>
        <v>36678.5</v>
      </c>
      <c r="AK21" s="84">
        <f>'BAR BB| Open rates'!AK21*0.85*0.9+35</f>
        <v>44328.5</v>
      </c>
      <c r="AL21" s="84">
        <f>'BAR BB| Open rates'!AL21*0.85*0.9+35</f>
        <v>44328.5</v>
      </c>
      <c r="AM21" s="84">
        <f>'BAR BB| Open rates'!AM21*0.85*0.9+35</f>
        <v>46623.5</v>
      </c>
      <c r="AN21" s="84">
        <f>'BAR BB| Open rates'!AN21*0.85*0.9+35</f>
        <v>44328.5</v>
      </c>
      <c r="AO21" s="84">
        <f>'BAR BB| Open rates'!AO21*0.85*0.9+35</f>
        <v>53508.5</v>
      </c>
      <c r="AP21" s="84">
        <f>'BAR BB| Open rates'!AP21*0.85*0.9+35</f>
        <v>54732.5</v>
      </c>
      <c r="AQ21" s="84">
        <f>'BAR BB| Open rates'!AQ21*0.85*0.9+35</f>
        <v>54732.5</v>
      </c>
      <c r="AR21" s="84">
        <f>'BAR BB| Open rates'!AR21*0.85*0.9+35</f>
        <v>54732.5</v>
      </c>
      <c r="AS21" s="84">
        <f>'BAR BB| Open rates'!AS21*0.85*0.9+35</f>
        <v>36678.5</v>
      </c>
      <c r="AT21" s="84">
        <f>'BAR BB| Open rates'!AT21*0.85*0.9+35</f>
        <v>36678.5</v>
      </c>
      <c r="AU21" s="84">
        <f>'BAR BB| Open rates'!AU21*0.85*0.9+35</f>
        <v>35148.5</v>
      </c>
      <c r="AV21" s="84">
        <f>'BAR BB| Open rates'!AV21*0.85*0.9+35</f>
        <v>36678.5</v>
      </c>
      <c r="AW21" s="84">
        <f>'BAR BB| Open rates'!AW21*0.85*0.9+35</f>
        <v>35148.5</v>
      </c>
      <c r="AX21" s="84">
        <f>'BAR BB| Open rates'!AX21*0.85*0.9+35</f>
        <v>35148.5</v>
      </c>
      <c r="AY21" s="84">
        <f>'BAR BB| Open rates'!AY21*0.85*0.9+35</f>
        <v>35148.5</v>
      </c>
      <c r="AZ21" s="84">
        <f>'BAR BB| Open rates'!AZ21*0.85*0.9+35</f>
        <v>30558.5</v>
      </c>
      <c r="BA21" s="84">
        <f>'BAR BB| Open rates'!BA21*0.85*0.9+35</f>
        <v>29028.5</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 customHeight="1" x14ac:dyDescent="0.2">
      <c r="A25" s="223" t="s">
        <v>157</v>
      </c>
    </row>
    <row r="26" spans="1:53" s="14" customFormat="1" ht="12" customHeight="1" x14ac:dyDescent="0.2">
      <c r="A26" s="223"/>
    </row>
    <row r="27" spans="1:53" s="14" customFormat="1" ht="12" customHeight="1" x14ac:dyDescent="0.2">
      <c r="A27" s="223"/>
    </row>
    <row r="28" spans="1:53" s="14" customFormat="1" ht="12" customHeight="1" x14ac:dyDescent="0.2">
      <c r="A28" s="20"/>
    </row>
    <row r="29" spans="1:53" customFormat="1" ht="12.75" x14ac:dyDescent="0.2">
      <c r="A29" s="139" t="s">
        <v>80</v>
      </c>
    </row>
    <row r="30" spans="1:53" s="31" customFormat="1" ht="38.25" customHeight="1" x14ac:dyDescent="0.2">
      <c r="A30" s="210" t="s">
        <v>275</v>
      </c>
    </row>
    <row r="31" spans="1:53" customFormat="1" ht="38.25" customHeight="1" x14ac:dyDescent="0.2">
      <c r="A31" s="150" t="s">
        <v>276</v>
      </c>
    </row>
    <row r="32" spans="1:53" customFormat="1" ht="12.75" x14ac:dyDescent="0.2">
      <c r="A32" s="1"/>
    </row>
    <row r="33" spans="1:1" customFormat="1" ht="12.75" x14ac:dyDescent="0.2">
      <c r="A33" s="137" t="s">
        <v>58</v>
      </c>
    </row>
    <row r="34" spans="1:1" s="13" customFormat="1" ht="35.25" customHeight="1" x14ac:dyDescent="0.2">
      <c r="A34" s="150" t="s">
        <v>163</v>
      </c>
    </row>
    <row r="35" spans="1:1" s="13" customFormat="1" ht="35.25" customHeight="1" x14ac:dyDescent="0.2">
      <c r="A35" s="150" t="s">
        <v>188</v>
      </c>
    </row>
    <row r="36" spans="1:1" s="13" customFormat="1" ht="35.25" customHeight="1" x14ac:dyDescent="0.2">
      <c r="A36" s="150" t="s">
        <v>164</v>
      </c>
    </row>
    <row r="37" spans="1:1" s="13" customFormat="1" ht="13.5" customHeight="1" x14ac:dyDescent="0.2">
      <c r="A37" s="150" t="s">
        <v>165</v>
      </c>
    </row>
    <row r="38" spans="1:1" s="13" customFormat="1" ht="35.25" customHeight="1" x14ac:dyDescent="0.2">
      <c r="A38" s="150" t="s">
        <v>162</v>
      </c>
    </row>
    <row r="39" spans="1:1" s="13" customFormat="1" ht="35.25" customHeight="1" x14ac:dyDescent="0.2">
      <c r="A39" s="145" t="s">
        <v>173</v>
      </c>
    </row>
    <row r="40" spans="1:1" ht="12" customHeight="1" x14ac:dyDescent="0.2">
      <c r="A40" s="151"/>
    </row>
    <row r="41" spans="1:1" x14ac:dyDescent="0.2">
      <c r="A41" s="140" t="s">
        <v>80</v>
      </c>
    </row>
    <row r="42" spans="1:1" ht="12" customHeight="1" x14ac:dyDescent="0.2">
      <c r="A42" s="252" t="s">
        <v>152</v>
      </c>
    </row>
    <row r="43" spans="1:1" x14ac:dyDescent="0.2">
      <c r="A43" s="253"/>
    </row>
    <row r="45" spans="1:1" x14ac:dyDescent="0.2">
      <c r="A45" s="141" t="s">
        <v>65</v>
      </c>
    </row>
    <row r="46" spans="1:1" ht="84" x14ac:dyDescent="0.2">
      <c r="A46" s="142" t="s">
        <v>81</v>
      </c>
    </row>
  </sheetData>
  <mergeCells count="2">
    <mergeCell ref="A25:A27"/>
    <mergeCell ref="A42:A43"/>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Normal="100" workbookViewId="0">
      <pane xSplit="1" topLeftCell="B1" activePane="topRight" state="frozen"/>
      <selection activeCell="BE26" sqref="BE26:BE27"/>
      <selection pane="topRight" activeCell="F4" sqref="F4"/>
    </sheetView>
  </sheetViews>
  <sheetFormatPr defaultColWidth="10.42578125" defaultRowHeight="12" x14ac:dyDescent="0.2"/>
  <cols>
    <col min="1" max="1" width="41.85546875" style="1" customWidth="1"/>
    <col min="2" max="15" width="10.42578125" style="2"/>
    <col min="16" max="17" width="10.42578125" style="2" customWidth="1"/>
    <col min="18" max="21" width="10.42578125" style="2" hidden="1" customWidth="1"/>
    <col min="22" max="24" width="0" style="2" hidden="1" customWidth="1"/>
    <col min="25" max="16384" width="10.42578125" style="2"/>
  </cols>
  <sheetData>
    <row r="1" spans="1:53" s="5" customFormat="1" ht="25.5" customHeight="1" x14ac:dyDescent="0.2">
      <c r="A1" s="47" t="s">
        <v>50</v>
      </c>
    </row>
    <row r="2" spans="1:53" s="5" customFormat="1" ht="12.75" x14ac:dyDescent="0.2">
      <c r="A2" s="6" t="s">
        <v>176</v>
      </c>
    </row>
    <row r="3" spans="1:53" s="11" customFormat="1" ht="28.5" customHeight="1" x14ac:dyDescent="0.2">
      <c r="A3" s="74" t="s">
        <v>52</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c r="P3" s="73">
        <f>'BAR BB| Open rates'!P3</f>
        <v>45627</v>
      </c>
      <c r="Q3" s="73">
        <f>'BAR BB| Open rates'!Q3</f>
        <v>45628</v>
      </c>
      <c r="R3" s="73">
        <f>'BAR BB| Open rates'!R3</f>
        <v>45639</v>
      </c>
      <c r="S3" s="73">
        <f>'BAR BB| Open rates'!S3</f>
        <v>45646</v>
      </c>
      <c r="T3" s="73">
        <f>'BAR BB| Open rates'!T3</f>
        <v>45653</v>
      </c>
      <c r="U3" s="73">
        <f>'BAR BB| Open rates'!U3</f>
        <v>45655</v>
      </c>
      <c r="V3" s="73">
        <f>'BAR BB| Open rates'!V3</f>
        <v>45656</v>
      </c>
      <c r="W3" s="73">
        <f>'BAR BB| Open rates'!W3</f>
        <v>45658</v>
      </c>
      <c r="X3" s="73">
        <f>'BAR BB| Open rates'!X3</f>
        <v>45660</v>
      </c>
      <c r="Y3" s="73">
        <f>'BAR BB| Open rates'!Y3</f>
        <v>45663</v>
      </c>
      <c r="Z3" s="73">
        <f>'BAR BB| Open rates'!Z3</f>
        <v>45664</v>
      </c>
      <c r="AA3" s="73">
        <f>'BAR BB| Open rates'!AA3</f>
        <v>45665</v>
      </c>
      <c r="AB3" s="73">
        <f>'BAR BB| Open rates'!AB3</f>
        <v>45666</v>
      </c>
      <c r="AC3" s="73">
        <f>'BAR BB| Open rates'!AC3</f>
        <v>45670</v>
      </c>
      <c r="AD3" s="73">
        <f>'BAR BB| Open rates'!AD3</f>
        <v>45674</v>
      </c>
      <c r="AE3" s="73">
        <f>'BAR BB| Open rates'!AE3</f>
        <v>45676</v>
      </c>
      <c r="AF3" s="73">
        <f>'BAR BB| Open rates'!AF3</f>
        <v>45681</v>
      </c>
      <c r="AG3" s="73">
        <f>'BAR BB| Open rates'!AG3</f>
        <v>45683</v>
      </c>
      <c r="AH3" s="73">
        <f>'BAR BB| Open rates'!AH3</f>
        <v>45688</v>
      </c>
      <c r="AI3" s="73">
        <f>'BAR BB| Open rates'!AI3</f>
        <v>45689</v>
      </c>
      <c r="AJ3" s="73">
        <f>'BAR BB| Open rates'!AJ3</f>
        <v>45690</v>
      </c>
      <c r="AK3" s="73">
        <f>'BAR BB| Open rates'!AK3</f>
        <v>45691</v>
      </c>
      <c r="AL3" s="73">
        <f>'BAR BB| Open rates'!AL3</f>
        <v>45692</v>
      </c>
      <c r="AM3" s="73">
        <f>'BAR BB| Open rates'!AM3</f>
        <v>45695</v>
      </c>
      <c r="AN3" s="73">
        <f>'BAR BB| Open rates'!AN3</f>
        <v>45697</v>
      </c>
      <c r="AO3" s="73">
        <f>'BAR BB| Open rates'!AO3</f>
        <v>45702</v>
      </c>
      <c r="AP3" s="73">
        <f>'BAR BB| Open rates'!AP3</f>
        <v>45708</v>
      </c>
      <c r="AQ3" s="73">
        <f>'BAR BB| Open rates'!AQ3</f>
        <v>45709</v>
      </c>
      <c r="AR3" s="73">
        <f>'BAR BB| Open rates'!AR3</f>
        <v>45712</v>
      </c>
      <c r="AS3" s="73">
        <f>'BAR BB| Open rates'!AS3</f>
        <v>45714</v>
      </c>
      <c r="AT3" s="73">
        <f>'BAR BB| Open rates'!AT3</f>
        <v>45717</v>
      </c>
      <c r="AU3" s="73">
        <f>'BAR BB| Open rates'!AU3</f>
        <v>45718</v>
      </c>
      <c r="AV3" s="73">
        <f>'BAR BB| Open rates'!AV3</f>
        <v>45723</v>
      </c>
      <c r="AW3" s="73">
        <f>'BAR BB| Open rates'!AW3</f>
        <v>45725</v>
      </c>
      <c r="AX3" s="73">
        <f>'BAR BB| Open rates'!AX3</f>
        <v>45727</v>
      </c>
      <c r="AY3" s="73">
        <f>'BAR BB| Open rates'!AY3</f>
        <v>45730</v>
      </c>
      <c r="AZ3" s="73">
        <f>'BAR BB| Open rates'!AZ3</f>
        <v>45732</v>
      </c>
      <c r="BA3" s="73">
        <f>'BAR BB| Open rates'!BA3</f>
        <v>45746</v>
      </c>
    </row>
    <row r="4" spans="1:53" s="11" customFormat="1" ht="28.5" customHeight="1" x14ac:dyDescent="0.2">
      <c r="A4" s="8"/>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c r="P4" s="73">
        <f>'BAR BB| Open rates'!P4</f>
        <v>45627</v>
      </c>
      <c r="Q4" s="73">
        <f>'BAR BB| Open rates'!Q4</f>
        <v>45638</v>
      </c>
      <c r="R4" s="73">
        <f>'BAR BB| Open rates'!R4</f>
        <v>45645</v>
      </c>
      <c r="S4" s="73">
        <f>'BAR BB| Open rates'!S4</f>
        <v>45652</v>
      </c>
      <c r="T4" s="73">
        <f>'BAR BB| Open rates'!T4</f>
        <v>45654</v>
      </c>
      <c r="U4" s="73">
        <f>'BAR BB| Open rates'!U4</f>
        <v>45655</v>
      </c>
      <c r="V4" s="73">
        <f>'BAR BB| Open rates'!V4</f>
        <v>45657</v>
      </c>
      <c r="W4" s="73">
        <f>'BAR BB| Open rates'!W4</f>
        <v>45659</v>
      </c>
      <c r="X4" s="73">
        <f>'BAR BB| Open rates'!X4</f>
        <v>45662</v>
      </c>
      <c r="Y4" s="73">
        <f>'BAR BB| Open rates'!Y4</f>
        <v>45663</v>
      </c>
      <c r="Z4" s="73">
        <f>'BAR BB| Open rates'!Z4</f>
        <v>45664</v>
      </c>
      <c r="AA4" s="73">
        <f>'BAR BB| Open rates'!AA4</f>
        <v>45665</v>
      </c>
      <c r="AB4" s="73">
        <f>'BAR BB| Open rates'!AB4</f>
        <v>45669</v>
      </c>
      <c r="AC4" s="73">
        <f>'BAR BB| Open rates'!AC4</f>
        <v>45673</v>
      </c>
      <c r="AD4" s="73">
        <f>'BAR BB| Open rates'!AD4</f>
        <v>45675</v>
      </c>
      <c r="AE4" s="73">
        <f>'BAR BB| Open rates'!AE4</f>
        <v>45680</v>
      </c>
      <c r="AF4" s="73">
        <f>'BAR BB| Open rates'!AF4</f>
        <v>45682</v>
      </c>
      <c r="AG4" s="73">
        <f>'BAR BB| Open rates'!AG4</f>
        <v>45687</v>
      </c>
      <c r="AH4" s="73">
        <f>'BAR BB| Open rates'!AH4</f>
        <v>45688</v>
      </c>
      <c r="AI4" s="73">
        <f>'BAR BB| Open rates'!AI4</f>
        <v>45689</v>
      </c>
      <c r="AJ4" s="73">
        <f>'BAR BB| Open rates'!AJ4</f>
        <v>45690</v>
      </c>
      <c r="AK4" s="73">
        <f>'BAR BB| Open rates'!AK4</f>
        <v>45691</v>
      </c>
      <c r="AL4" s="73">
        <f>'BAR BB| Open rates'!AL4</f>
        <v>45694</v>
      </c>
      <c r="AM4" s="73">
        <f>'BAR BB| Open rates'!AM4</f>
        <v>45696</v>
      </c>
      <c r="AN4" s="73">
        <f>'BAR BB| Open rates'!AN4</f>
        <v>45701</v>
      </c>
      <c r="AO4" s="73">
        <f>'BAR BB| Open rates'!AO4</f>
        <v>45707</v>
      </c>
      <c r="AP4" s="73">
        <f>'BAR BB| Open rates'!AP4</f>
        <v>45708</v>
      </c>
      <c r="AQ4" s="73">
        <f>'BAR BB| Open rates'!AQ4</f>
        <v>45711</v>
      </c>
      <c r="AR4" s="73">
        <f>'BAR BB| Open rates'!AR4</f>
        <v>45713</v>
      </c>
      <c r="AS4" s="73">
        <f>'BAR BB| Open rates'!AS4</f>
        <v>45716</v>
      </c>
      <c r="AT4" s="73">
        <f>'BAR BB| Open rates'!AT4</f>
        <v>45717</v>
      </c>
      <c r="AU4" s="73">
        <f>'BAR BB| Open rates'!AU4</f>
        <v>45722</v>
      </c>
      <c r="AV4" s="73">
        <f>'BAR BB| Open rates'!AV4</f>
        <v>45724</v>
      </c>
      <c r="AW4" s="73">
        <f>'BAR BB| Open rates'!AW4</f>
        <v>45726</v>
      </c>
      <c r="AX4" s="73">
        <f>'BAR BB| Open rates'!AX4</f>
        <v>45729</v>
      </c>
      <c r="AY4" s="73">
        <f>'BAR BB| Open rates'!AY4</f>
        <v>45731</v>
      </c>
      <c r="AZ4" s="73">
        <f>'BAR BB| Open rates'!AZ4</f>
        <v>45745</v>
      </c>
      <c r="BA4" s="73">
        <f>'BAR BB| Open rates'!BA4</f>
        <v>45747</v>
      </c>
    </row>
    <row r="5" spans="1:53" s="14" customFormat="1" ht="12" customHeight="1" x14ac:dyDescent="0.2">
      <c r="A5" s="33" t="s">
        <v>53</v>
      </c>
    </row>
    <row r="6" spans="1:53" s="14" customFormat="1" ht="12" customHeight="1" x14ac:dyDescent="0.2">
      <c r="A6" s="33">
        <v>1</v>
      </c>
      <c r="B6" s="84">
        <f>'BAR BB| Open rates'!B6*0.9*0.9</f>
        <v>5589</v>
      </c>
      <c r="C6" s="84">
        <f>'BAR BB| Open rates'!C6*0.9*0.9</f>
        <v>6399</v>
      </c>
      <c r="D6" s="84">
        <f>'BAR BB| Open rates'!D6*0.9*0.9</f>
        <v>5589</v>
      </c>
      <c r="E6" s="84">
        <f>'BAR BB| Open rates'!E6*0.9*0.9</f>
        <v>5589</v>
      </c>
      <c r="F6" s="84">
        <f>'BAR BB| Open rates'!F6*0.9*0.9</f>
        <v>5589</v>
      </c>
      <c r="G6" s="84">
        <f>'BAR BB| Open rates'!G6*0.9*0.9</f>
        <v>5265</v>
      </c>
      <c r="H6" s="84">
        <f>'BAR BB| Open rates'!H6*0.9*0.9</f>
        <v>5265</v>
      </c>
      <c r="I6" s="84">
        <f>'BAR BB| Open rates'!I6*0.9*0.9</f>
        <v>5589</v>
      </c>
      <c r="J6" s="84">
        <f>'BAR BB| Open rates'!J6*0.9*0.9</f>
        <v>5265</v>
      </c>
      <c r="K6" s="84">
        <f>'BAR BB| Open rates'!K6*0.9*0.9</f>
        <v>5589</v>
      </c>
      <c r="L6" s="84">
        <f>'BAR BB| Open rates'!L6*0.9*0.9</f>
        <v>5265</v>
      </c>
      <c r="M6" s="84">
        <f>'BAR BB| Open rates'!M6*0.9*0.9</f>
        <v>5589</v>
      </c>
      <c r="N6" s="84">
        <f>'BAR BB| Open rates'!N6*0.9*0.9</f>
        <v>5265</v>
      </c>
      <c r="O6" s="84">
        <f>'BAR BB| Open rates'!O6*0.9*0.9</f>
        <v>5589</v>
      </c>
      <c r="P6" s="84">
        <f>'BAR BB| Open rates'!P6*0.9*0.9</f>
        <v>4536</v>
      </c>
      <c r="Q6" s="84">
        <f>'BAR BB| Open rates'!Q6*0.9*0.9</f>
        <v>4536</v>
      </c>
      <c r="R6" s="84">
        <f>'BAR BB| Open rates'!R6*0.9*0.9</f>
        <v>5589</v>
      </c>
      <c r="S6" s="84">
        <f>'BAR BB| Open rates'!S6*0.9*0.9</f>
        <v>8829</v>
      </c>
      <c r="T6" s="84">
        <f>'BAR BB| Open rates'!T6*0.9*0.9</f>
        <v>12879</v>
      </c>
      <c r="U6" s="84">
        <f>'BAR BB| Open rates'!U6*0.9*0.9</f>
        <v>21789</v>
      </c>
      <c r="V6" s="84">
        <f>'BAR BB| Open rates'!V6*0.9*0.9</f>
        <v>24219</v>
      </c>
      <c r="W6" s="84">
        <f>'BAR BB| Open rates'!W6*0.9*0.9</f>
        <v>29079</v>
      </c>
      <c r="X6" s="84">
        <f>'BAR BB| Open rates'!X6*0.9*0.9</f>
        <v>29079</v>
      </c>
      <c r="Y6" s="84">
        <f>'BAR BB| Open rates'!Y6*0.9*0.9</f>
        <v>29079</v>
      </c>
      <c r="Z6" s="84">
        <f>'BAR BB| Open rates'!Z6*0.9*0.9</f>
        <v>21789</v>
      </c>
      <c r="AA6" s="84">
        <f>'BAR BB| Open rates'!AA6*0.9*0.9</f>
        <v>12879</v>
      </c>
      <c r="AB6" s="84">
        <f>'BAR BB| Open rates'!AB6*0.9*0.9</f>
        <v>12879</v>
      </c>
      <c r="AC6" s="84">
        <f>'BAR BB| Open rates'!AC6*0.9*0.9</f>
        <v>12879</v>
      </c>
      <c r="AD6" s="84">
        <f>'BAR BB| Open rates'!AD6*0.9*0.9</f>
        <v>12879</v>
      </c>
      <c r="AE6" s="84">
        <f>'BAR BB| Open rates'!AE6*0.9*0.9</f>
        <v>14499</v>
      </c>
      <c r="AF6" s="84">
        <f>'BAR BB| Open rates'!AF6*0.9*0.9</f>
        <v>16929</v>
      </c>
      <c r="AG6" s="84">
        <f>'BAR BB| Open rates'!AG6*0.9*0.9</f>
        <v>14499</v>
      </c>
      <c r="AH6" s="84">
        <f>'BAR BB| Open rates'!AH6*0.9*0.9</f>
        <v>16929</v>
      </c>
      <c r="AI6" s="84">
        <f>'BAR BB| Open rates'!AI6*0.9*0.9</f>
        <v>16929</v>
      </c>
      <c r="AJ6" s="84">
        <f>'BAR BB| Open rates'!AJ6*0.9*0.9</f>
        <v>14499</v>
      </c>
      <c r="AK6" s="84">
        <f>'BAR BB| Open rates'!AK6*0.9*0.9</f>
        <v>14499</v>
      </c>
      <c r="AL6" s="84">
        <f>'BAR BB| Open rates'!AL6*0.9*0.9</f>
        <v>14499</v>
      </c>
      <c r="AM6" s="84">
        <f>'BAR BB| Open rates'!AM6*0.9*0.9</f>
        <v>16929</v>
      </c>
      <c r="AN6" s="84">
        <f>'BAR BB| Open rates'!AN6*0.9*0.9</f>
        <v>14499</v>
      </c>
      <c r="AO6" s="84">
        <f>'BAR BB| Open rates'!AO6*0.9*0.9</f>
        <v>24219</v>
      </c>
      <c r="AP6" s="84">
        <f>'BAR BB| Open rates'!AP6*0.9*0.9</f>
        <v>25515</v>
      </c>
      <c r="AQ6" s="84">
        <f>'BAR BB| Open rates'!AQ6*0.9*0.9</f>
        <v>25515</v>
      </c>
      <c r="AR6" s="84">
        <f>'BAR BB| Open rates'!AR6*0.9*0.9</f>
        <v>25515</v>
      </c>
      <c r="AS6" s="84">
        <f>'BAR BB| Open rates'!AS6*0.9*0.9</f>
        <v>14499</v>
      </c>
      <c r="AT6" s="84">
        <f>'BAR BB| Open rates'!AT6*0.9*0.9</f>
        <v>14499</v>
      </c>
      <c r="AU6" s="84">
        <f>'BAR BB| Open rates'!AU6*0.9*0.9</f>
        <v>12879</v>
      </c>
      <c r="AV6" s="84">
        <f>'BAR BB| Open rates'!AV6*0.9*0.9</f>
        <v>14499</v>
      </c>
      <c r="AW6" s="84">
        <f>'BAR BB| Open rates'!AW6*0.9*0.9</f>
        <v>12879</v>
      </c>
      <c r="AX6" s="84">
        <f>'BAR BB| Open rates'!AX6*0.9*0.9</f>
        <v>12879</v>
      </c>
      <c r="AY6" s="84">
        <f>'BAR BB| Open rates'!AY6*0.9*0.9</f>
        <v>12879</v>
      </c>
      <c r="AZ6" s="84">
        <f>'BAR BB| Open rates'!AZ6*0.9*0.9</f>
        <v>8019</v>
      </c>
      <c r="BA6" s="84">
        <f>'BAR BB| Open rates'!BA6*0.9*0.9</f>
        <v>6399</v>
      </c>
    </row>
    <row r="7" spans="1:53" s="14" customFormat="1" ht="12" customHeight="1" x14ac:dyDescent="0.2">
      <c r="A7" s="33">
        <v>2</v>
      </c>
      <c r="B7" s="84">
        <f>'BAR BB| Open rates'!B7*0.9*0.9</f>
        <v>6642</v>
      </c>
      <c r="C7" s="84">
        <f>'BAR BB| Open rates'!C7*0.9*0.9</f>
        <v>7452</v>
      </c>
      <c r="D7" s="84">
        <f>'BAR BB| Open rates'!D7*0.9*0.9</f>
        <v>6642</v>
      </c>
      <c r="E7" s="84">
        <f>'BAR BB| Open rates'!E7*0.9*0.9</f>
        <v>6642</v>
      </c>
      <c r="F7" s="84">
        <f>'BAR BB| Open rates'!F7*0.9*0.9</f>
        <v>6642</v>
      </c>
      <c r="G7" s="84">
        <f>'BAR BB| Open rates'!G7*0.9*0.9</f>
        <v>6318</v>
      </c>
      <c r="H7" s="84">
        <f>'BAR BB| Open rates'!H7*0.9*0.9</f>
        <v>6318</v>
      </c>
      <c r="I7" s="84">
        <f>'BAR BB| Open rates'!I7*0.9*0.9</f>
        <v>6642</v>
      </c>
      <c r="J7" s="84">
        <f>'BAR BB| Open rates'!J7*0.9*0.9</f>
        <v>6318</v>
      </c>
      <c r="K7" s="84">
        <f>'BAR BB| Open rates'!K7*0.9*0.9</f>
        <v>6642</v>
      </c>
      <c r="L7" s="84">
        <f>'BAR BB| Open rates'!L7*0.9*0.9</f>
        <v>6318</v>
      </c>
      <c r="M7" s="84">
        <f>'BAR BB| Open rates'!M7*0.9*0.9</f>
        <v>6642</v>
      </c>
      <c r="N7" s="84">
        <f>'BAR BB| Open rates'!N7*0.9*0.9</f>
        <v>6318</v>
      </c>
      <c r="O7" s="84">
        <f>'BAR BB| Open rates'!O7*0.9*0.9</f>
        <v>6642</v>
      </c>
      <c r="P7" s="84">
        <f>'BAR BB| Open rates'!P7*0.9*0.9</f>
        <v>5589</v>
      </c>
      <c r="Q7" s="84">
        <f>'BAR BB| Open rates'!Q7*0.9*0.9</f>
        <v>5589</v>
      </c>
      <c r="R7" s="84">
        <f>'BAR BB| Open rates'!R7*0.9*0.9</f>
        <v>6642</v>
      </c>
      <c r="S7" s="84">
        <f>'BAR BB| Open rates'!S7*0.9*0.9</f>
        <v>9882</v>
      </c>
      <c r="T7" s="84">
        <f>'BAR BB| Open rates'!T7*0.9*0.9</f>
        <v>13932</v>
      </c>
      <c r="U7" s="84">
        <f>'BAR BB| Open rates'!U7*0.9*0.9</f>
        <v>23004</v>
      </c>
      <c r="V7" s="84">
        <f>'BAR BB| Open rates'!V7*0.9*0.9</f>
        <v>25434</v>
      </c>
      <c r="W7" s="84">
        <f>'BAR BB| Open rates'!W7*0.9*0.9</f>
        <v>30294</v>
      </c>
      <c r="X7" s="84">
        <f>'BAR BB| Open rates'!X7*0.9*0.9</f>
        <v>30294</v>
      </c>
      <c r="Y7" s="84">
        <f>'BAR BB| Open rates'!Y7*0.9*0.9</f>
        <v>30294</v>
      </c>
      <c r="Z7" s="84">
        <f>'BAR BB| Open rates'!Z7*0.9*0.9</f>
        <v>23004</v>
      </c>
      <c r="AA7" s="84">
        <f>'BAR BB| Open rates'!AA7*0.9*0.9</f>
        <v>14094</v>
      </c>
      <c r="AB7" s="84">
        <f>'BAR BB| Open rates'!AB7*0.9*0.9</f>
        <v>14094</v>
      </c>
      <c r="AC7" s="84">
        <f>'BAR BB| Open rates'!AC7*0.9*0.9</f>
        <v>14094</v>
      </c>
      <c r="AD7" s="84">
        <f>'BAR BB| Open rates'!AD7*0.9*0.9</f>
        <v>14094</v>
      </c>
      <c r="AE7" s="84">
        <f>'BAR BB| Open rates'!AE7*0.9*0.9</f>
        <v>15714</v>
      </c>
      <c r="AF7" s="84">
        <f>'BAR BB| Open rates'!AF7*0.9*0.9</f>
        <v>18144</v>
      </c>
      <c r="AG7" s="84">
        <f>'BAR BB| Open rates'!AG7*0.9*0.9</f>
        <v>15714</v>
      </c>
      <c r="AH7" s="84">
        <f>'BAR BB| Open rates'!AH7*0.9*0.9</f>
        <v>18144</v>
      </c>
      <c r="AI7" s="84">
        <f>'BAR BB| Open rates'!AI7*0.9*0.9</f>
        <v>18144</v>
      </c>
      <c r="AJ7" s="84">
        <f>'BAR BB| Open rates'!AJ7*0.9*0.9</f>
        <v>15714</v>
      </c>
      <c r="AK7" s="84">
        <f>'BAR BB| Open rates'!AK7*0.9*0.9</f>
        <v>15714</v>
      </c>
      <c r="AL7" s="84">
        <f>'BAR BB| Open rates'!AL7*0.9*0.9</f>
        <v>15714</v>
      </c>
      <c r="AM7" s="84">
        <f>'BAR BB| Open rates'!AM7*0.9*0.9</f>
        <v>18144</v>
      </c>
      <c r="AN7" s="84">
        <f>'BAR BB| Open rates'!AN7*0.9*0.9</f>
        <v>15714</v>
      </c>
      <c r="AO7" s="84">
        <f>'BAR BB| Open rates'!AO7*0.9*0.9</f>
        <v>25434</v>
      </c>
      <c r="AP7" s="84">
        <f>'BAR BB| Open rates'!AP7*0.9*0.9</f>
        <v>26730</v>
      </c>
      <c r="AQ7" s="84">
        <f>'BAR BB| Open rates'!AQ7*0.9*0.9</f>
        <v>26730</v>
      </c>
      <c r="AR7" s="84">
        <f>'BAR BB| Open rates'!AR7*0.9*0.9</f>
        <v>26730</v>
      </c>
      <c r="AS7" s="84">
        <f>'BAR BB| Open rates'!AS7*0.9*0.9</f>
        <v>15714</v>
      </c>
      <c r="AT7" s="84">
        <f>'BAR BB| Open rates'!AT7*0.9*0.9</f>
        <v>15714</v>
      </c>
      <c r="AU7" s="84">
        <f>'BAR BB| Open rates'!AU7*0.9*0.9</f>
        <v>14094</v>
      </c>
      <c r="AV7" s="84">
        <f>'BAR BB| Open rates'!AV7*0.9*0.9</f>
        <v>15714</v>
      </c>
      <c r="AW7" s="84">
        <f>'BAR BB| Open rates'!AW7*0.9*0.9</f>
        <v>14094</v>
      </c>
      <c r="AX7" s="84">
        <f>'BAR BB| Open rates'!AX7*0.9*0.9</f>
        <v>14094</v>
      </c>
      <c r="AY7" s="84">
        <f>'BAR BB| Open rates'!AY7*0.9*0.9</f>
        <v>14094</v>
      </c>
      <c r="AZ7" s="84">
        <f>'BAR BB| Open rates'!AZ7*0.9*0.9</f>
        <v>9234</v>
      </c>
      <c r="BA7" s="84">
        <f>'BAR BB| Open rates'!BA7*0.9*0.9</f>
        <v>7614</v>
      </c>
    </row>
    <row r="8" spans="1:53"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14" customFormat="1" ht="12" customHeight="1" x14ac:dyDescent="0.2">
      <c r="A9" s="33">
        <v>1</v>
      </c>
      <c r="B9" s="84">
        <f>'BAR BB| Open rates'!B9*0.9*0.9</f>
        <v>7209</v>
      </c>
      <c r="C9" s="84">
        <f>'BAR BB| Open rates'!C9*0.9*0.9</f>
        <v>8019</v>
      </c>
      <c r="D9" s="84">
        <f>'BAR BB| Open rates'!D9*0.9*0.9</f>
        <v>7209</v>
      </c>
      <c r="E9" s="84">
        <f>'BAR BB| Open rates'!E9*0.9*0.9</f>
        <v>7209</v>
      </c>
      <c r="F9" s="84">
        <f>'BAR BB| Open rates'!F9*0.9*0.9</f>
        <v>7209</v>
      </c>
      <c r="G9" s="84">
        <f>'BAR BB| Open rates'!G9*0.9*0.9</f>
        <v>6885</v>
      </c>
      <c r="H9" s="84">
        <f>'BAR BB| Open rates'!H9*0.9*0.9</f>
        <v>6885</v>
      </c>
      <c r="I9" s="84">
        <f>'BAR BB| Open rates'!I9*0.9*0.9</f>
        <v>7209</v>
      </c>
      <c r="J9" s="84">
        <f>'BAR BB| Open rates'!J9*0.9*0.9</f>
        <v>6885</v>
      </c>
      <c r="K9" s="84">
        <f>'BAR BB| Open rates'!K9*0.9*0.9</f>
        <v>7209</v>
      </c>
      <c r="L9" s="84">
        <f>'BAR BB| Open rates'!L9*0.9*0.9</f>
        <v>6885</v>
      </c>
      <c r="M9" s="84">
        <f>'BAR BB| Open rates'!M9*0.9*0.9</f>
        <v>7209</v>
      </c>
      <c r="N9" s="84">
        <f>'BAR BB| Open rates'!N9*0.9*0.9</f>
        <v>6885</v>
      </c>
      <c r="O9" s="84">
        <f>'BAR BB| Open rates'!O9*0.9*0.9</f>
        <v>7209</v>
      </c>
      <c r="P9" s="84">
        <f>'BAR BB| Open rates'!P9*0.9*0.9</f>
        <v>6156</v>
      </c>
      <c r="Q9" s="84">
        <f>'BAR BB| Open rates'!Q9*0.9*0.9</f>
        <v>6156</v>
      </c>
      <c r="R9" s="84">
        <f>'BAR BB| Open rates'!R9*0.9*0.9</f>
        <v>7209</v>
      </c>
      <c r="S9" s="84">
        <f>'BAR BB| Open rates'!S9*0.9*0.9</f>
        <v>10449</v>
      </c>
      <c r="T9" s="84">
        <f>'BAR BB| Open rates'!T9*0.9*0.9</f>
        <v>14499</v>
      </c>
      <c r="U9" s="84">
        <f>'BAR BB| Open rates'!U9*0.9*0.9</f>
        <v>23409</v>
      </c>
      <c r="V9" s="84">
        <f>'BAR BB| Open rates'!V9*0.9*0.9</f>
        <v>25839</v>
      </c>
      <c r="W9" s="84">
        <f>'BAR BB| Open rates'!W9*0.9*0.9</f>
        <v>30699</v>
      </c>
      <c r="X9" s="84">
        <f>'BAR BB| Open rates'!X9*0.9*0.9</f>
        <v>30699</v>
      </c>
      <c r="Y9" s="84">
        <f>'BAR BB| Open rates'!Y9*0.9*0.9</f>
        <v>30699</v>
      </c>
      <c r="Z9" s="84">
        <f>'BAR BB| Open rates'!Z9*0.9*0.9</f>
        <v>23409</v>
      </c>
      <c r="AA9" s="84">
        <f>'BAR BB| Open rates'!AA9*0.9*0.9</f>
        <v>14499</v>
      </c>
      <c r="AB9" s="84">
        <f>'BAR BB| Open rates'!AB9*0.9*0.9</f>
        <v>14499</v>
      </c>
      <c r="AC9" s="84">
        <f>'BAR BB| Open rates'!AC9*0.9*0.9</f>
        <v>14499</v>
      </c>
      <c r="AD9" s="84">
        <f>'BAR BB| Open rates'!AD9*0.9*0.9</f>
        <v>14499</v>
      </c>
      <c r="AE9" s="84">
        <f>'BAR BB| Open rates'!AE9*0.9*0.9</f>
        <v>16119</v>
      </c>
      <c r="AF9" s="84">
        <f>'BAR BB| Open rates'!AF9*0.9*0.9</f>
        <v>18549</v>
      </c>
      <c r="AG9" s="84">
        <f>'BAR BB| Open rates'!AG9*0.9*0.9</f>
        <v>16119</v>
      </c>
      <c r="AH9" s="84">
        <f>'BAR BB| Open rates'!AH9*0.9*0.9</f>
        <v>18549</v>
      </c>
      <c r="AI9" s="84">
        <f>'BAR BB| Open rates'!AI9*0.9*0.9</f>
        <v>18549</v>
      </c>
      <c r="AJ9" s="84">
        <f>'BAR BB| Open rates'!AJ9*0.9*0.9</f>
        <v>16119</v>
      </c>
      <c r="AK9" s="84">
        <f>'BAR BB| Open rates'!AK9*0.9*0.9</f>
        <v>16119</v>
      </c>
      <c r="AL9" s="84">
        <f>'BAR BB| Open rates'!AL9*0.9*0.9</f>
        <v>16119</v>
      </c>
      <c r="AM9" s="84">
        <f>'BAR BB| Open rates'!AM9*0.9*0.9</f>
        <v>18549</v>
      </c>
      <c r="AN9" s="84">
        <f>'BAR BB| Open rates'!AN9*0.9*0.9</f>
        <v>16119</v>
      </c>
      <c r="AO9" s="84">
        <f>'BAR BB| Open rates'!AO9*0.9*0.9</f>
        <v>25839</v>
      </c>
      <c r="AP9" s="84">
        <f>'BAR BB| Open rates'!AP9*0.9*0.9</f>
        <v>27135</v>
      </c>
      <c r="AQ9" s="84">
        <f>'BAR BB| Open rates'!AQ9*0.9*0.9</f>
        <v>27135</v>
      </c>
      <c r="AR9" s="84">
        <f>'BAR BB| Open rates'!AR9*0.9*0.9</f>
        <v>27135</v>
      </c>
      <c r="AS9" s="84">
        <f>'BAR BB| Open rates'!AS9*0.9*0.9</f>
        <v>16119</v>
      </c>
      <c r="AT9" s="84">
        <f>'BAR BB| Open rates'!AT9*0.9*0.9</f>
        <v>16119</v>
      </c>
      <c r="AU9" s="84">
        <f>'BAR BB| Open rates'!AU9*0.9*0.9</f>
        <v>14499</v>
      </c>
      <c r="AV9" s="84">
        <f>'BAR BB| Open rates'!AV9*0.9*0.9</f>
        <v>16119</v>
      </c>
      <c r="AW9" s="84">
        <f>'BAR BB| Open rates'!AW9*0.9*0.9</f>
        <v>14499</v>
      </c>
      <c r="AX9" s="84">
        <f>'BAR BB| Open rates'!AX9*0.9*0.9</f>
        <v>14499</v>
      </c>
      <c r="AY9" s="84">
        <f>'BAR BB| Open rates'!AY9*0.9*0.9</f>
        <v>14499</v>
      </c>
      <c r="AZ9" s="84">
        <f>'BAR BB| Open rates'!AZ9*0.9*0.9</f>
        <v>9639</v>
      </c>
      <c r="BA9" s="84">
        <f>'BAR BB| Open rates'!BA9*0.9*0.9</f>
        <v>8019</v>
      </c>
    </row>
    <row r="10" spans="1:53" s="14" customFormat="1" ht="12" customHeight="1" x14ac:dyDescent="0.2">
      <c r="A10" s="33">
        <v>2</v>
      </c>
      <c r="B10" s="84">
        <f>'BAR BB| Open rates'!B10*0.9*0.9</f>
        <v>8262</v>
      </c>
      <c r="C10" s="84">
        <f>'BAR BB| Open rates'!C10*0.9*0.9</f>
        <v>9072</v>
      </c>
      <c r="D10" s="84">
        <f>'BAR BB| Open rates'!D10*0.9*0.9</f>
        <v>8262</v>
      </c>
      <c r="E10" s="84">
        <f>'BAR BB| Open rates'!E10*0.9*0.9</f>
        <v>8262</v>
      </c>
      <c r="F10" s="84">
        <f>'BAR BB| Open rates'!F10*0.9*0.9</f>
        <v>8262</v>
      </c>
      <c r="G10" s="84">
        <f>'BAR BB| Open rates'!G10*0.9*0.9</f>
        <v>7938</v>
      </c>
      <c r="H10" s="84">
        <f>'BAR BB| Open rates'!H10*0.9*0.9</f>
        <v>7938</v>
      </c>
      <c r="I10" s="84">
        <f>'BAR BB| Open rates'!I10*0.9*0.9</f>
        <v>8262</v>
      </c>
      <c r="J10" s="84">
        <f>'BAR BB| Open rates'!J10*0.9*0.9</f>
        <v>7938</v>
      </c>
      <c r="K10" s="84">
        <f>'BAR BB| Open rates'!K10*0.9*0.9</f>
        <v>8262</v>
      </c>
      <c r="L10" s="84">
        <f>'BAR BB| Open rates'!L10*0.9*0.9</f>
        <v>7938</v>
      </c>
      <c r="M10" s="84">
        <f>'BAR BB| Open rates'!M10*0.9*0.9</f>
        <v>8262</v>
      </c>
      <c r="N10" s="84">
        <f>'BAR BB| Open rates'!N10*0.9*0.9</f>
        <v>7938</v>
      </c>
      <c r="O10" s="84">
        <f>'BAR BB| Open rates'!O10*0.9*0.9</f>
        <v>8262</v>
      </c>
      <c r="P10" s="84">
        <f>'BAR BB| Open rates'!P10*0.9*0.9</f>
        <v>7209</v>
      </c>
      <c r="Q10" s="84">
        <f>'BAR BB| Open rates'!Q10*0.9*0.9</f>
        <v>7209</v>
      </c>
      <c r="R10" s="84">
        <f>'BAR BB| Open rates'!R10*0.9*0.9</f>
        <v>8262</v>
      </c>
      <c r="S10" s="84">
        <f>'BAR BB| Open rates'!S10*0.9*0.9</f>
        <v>11502</v>
      </c>
      <c r="T10" s="84">
        <f>'BAR BB| Open rates'!T10*0.9*0.9</f>
        <v>15552</v>
      </c>
      <c r="U10" s="84">
        <f>'BAR BB| Open rates'!U10*0.9*0.9</f>
        <v>24624</v>
      </c>
      <c r="V10" s="84">
        <f>'BAR BB| Open rates'!V10*0.9*0.9</f>
        <v>27054</v>
      </c>
      <c r="W10" s="84">
        <f>'BAR BB| Open rates'!W10*0.9*0.9</f>
        <v>31914</v>
      </c>
      <c r="X10" s="84">
        <f>'BAR BB| Open rates'!X10*0.9*0.9</f>
        <v>31914</v>
      </c>
      <c r="Y10" s="84">
        <f>'BAR BB| Open rates'!Y10*0.9*0.9</f>
        <v>31914</v>
      </c>
      <c r="Z10" s="84">
        <f>'BAR BB| Open rates'!Z10*0.9*0.9</f>
        <v>24624</v>
      </c>
      <c r="AA10" s="84">
        <f>'BAR BB| Open rates'!AA10*0.9*0.9</f>
        <v>15714</v>
      </c>
      <c r="AB10" s="84">
        <f>'BAR BB| Open rates'!AB10*0.9*0.9</f>
        <v>15714</v>
      </c>
      <c r="AC10" s="84">
        <f>'BAR BB| Open rates'!AC10*0.9*0.9</f>
        <v>15714</v>
      </c>
      <c r="AD10" s="84">
        <f>'BAR BB| Open rates'!AD10*0.9*0.9</f>
        <v>15714</v>
      </c>
      <c r="AE10" s="84">
        <f>'BAR BB| Open rates'!AE10*0.9*0.9</f>
        <v>17334</v>
      </c>
      <c r="AF10" s="84">
        <f>'BAR BB| Open rates'!AF10*0.9*0.9</f>
        <v>19764</v>
      </c>
      <c r="AG10" s="84">
        <f>'BAR BB| Open rates'!AG10*0.9*0.9</f>
        <v>17334</v>
      </c>
      <c r="AH10" s="84">
        <f>'BAR BB| Open rates'!AH10*0.9*0.9</f>
        <v>19764</v>
      </c>
      <c r="AI10" s="84">
        <f>'BAR BB| Open rates'!AI10*0.9*0.9</f>
        <v>19764</v>
      </c>
      <c r="AJ10" s="84">
        <f>'BAR BB| Open rates'!AJ10*0.9*0.9</f>
        <v>17334</v>
      </c>
      <c r="AK10" s="84">
        <f>'BAR BB| Open rates'!AK10*0.9*0.9</f>
        <v>17334</v>
      </c>
      <c r="AL10" s="84">
        <f>'BAR BB| Open rates'!AL10*0.9*0.9</f>
        <v>17334</v>
      </c>
      <c r="AM10" s="84">
        <f>'BAR BB| Open rates'!AM10*0.9*0.9</f>
        <v>19764</v>
      </c>
      <c r="AN10" s="84">
        <f>'BAR BB| Open rates'!AN10*0.9*0.9</f>
        <v>17334</v>
      </c>
      <c r="AO10" s="84">
        <f>'BAR BB| Open rates'!AO10*0.9*0.9</f>
        <v>27054</v>
      </c>
      <c r="AP10" s="84">
        <f>'BAR BB| Open rates'!AP10*0.9*0.9</f>
        <v>28350</v>
      </c>
      <c r="AQ10" s="84">
        <f>'BAR BB| Open rates'!AQ10*0.9*0.9</f>
        <v>28350</v>
      </c>
      <c r="AR10" s="84">
        <f>'BAR BB| Open rates'!AR10*0.9*0.9</f>
        <v>28350</v>
      </c>
      <c r="AS10" s="84">
        <f>'BAR BB| Open rates'!AS10*0.9*0.9</f>
        <v>17334</v>
      </c>
      <c r="AT10" s="84">
        <f>'BAR BB| Open rates'!AT10*0.9*0.9</f>
        <v>17334</v>
      </c>
      <c r="AU10" s="84">
        <f>'BAR BB| Open rates'!AU10*0.9*0.9</f>
        <v>15714</v>
      </c>
      <c r="AV10" s="84">
        <f>'BAR BB| Open rates'!AV10*0.9*0.9</f>
        <v>17334</v>
      </c>
      <c r="AW10" s="84">
        <f>'BAR BB| Open rates'!AW10*0.9*0.9</f>
        <v>15714</v>
      </c>
      <c r="AX10" s="84">
        <f>'BAR BB| Open rates'!AX10*0.9*0.9</f>
        <v>15714</v>
      </c>
      <c r="AY10" s="84">
        <f>'BAR BB| Open rates'!AY10*0.9*0.9</f>
        <v>15714</v>
      </c>
      <c r="AZ10" s="84">
        <f>'BAR BB| Open rates'!AZ10*0.9*0.9</f>
        <v>10854</v>
      </c>
      <c r="BA10" s="84">
        <f>'BAR BB| Open rates'!BA10*0.9*0.9</f>
        <v>9234</v>
      </c>
    </row>
    <row r="11" spans="1:53"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row>
    <row r="12" spans="1:53" s="14" customFormat="1" ht="12" customHeight="1" x14ac:dyDescent="0.2">
      <c r="A12" s="33">
        <v>1</v>
      </c>
      <c r="B12" s="84">
        <f>'BAR BB| Open rates'!B12*0.9*0.9</f>
        <v>8019</v>
      </c>
      <c r="C12" s="84">
        <f>'BAR BB| Open rates'!C12*0.9*0.9</f>
        <v>8829</v>
      </c>
      <c r="D12" s="84">
        <f>'BAR BB| Open rates'!D12*0.9*0.9</f>
        <v>8019</v>
      </c>
      <c r="E12" s="84">
        <f>'BAR BB| Open rates'!E12*0.9*0.9</f>
        <v>8019</v>
      </c>
      <c r="F12" s="84">
        <f>'BAR BB| Open rates'!F12*0.9*0.9</f>
        <v>8019</v>
      </c>
      <c r="G12" s="84">
        <f>'BAR BB| Open rates'!G12*0.9*0.9</f>
        <v>7695</v>
      </c>
      <c r="H12" s="84">
        <f>'BAR BB| Open rates'!H12*0.9*0.9</f>
        <v>7695</v>
      </c>
      <c r="I12" s="84">
        <f>'BAR BB| Open rates'!I12*0.9*0.9</f>
        <v>8019</v>
      </c>
      <c r="J12" s="84">
        <f>'BAR BB| Open rates'!J12*0.9*0.9</f>
        <v>7695</v>
      </c>
      <c r="K12" s="84">
        <f>'BAR BB| Open rates'!K12*0.9*0.9</f>
        <v>8019</v>
      </c>
      <c r="L12" s="84">
        <f>'BAR BB| Open rates'!L12*0.9*0.9</f>
        <v>7695</v>
      </c>
      <c r="M12" s="84">
        <f>'BAR BB| Open rates'!M12*0.9*0.9</f>
        <v>8019</v>
      </c>
      <c r="N12" s="84">
        <f>'BAR BB| Open rates'!N12*0.9*0.9</f>
        <v>7695</v>
      </c>
      <c r="O12" s="84">
        <f>'BAR BB| Open rates'!O12*0.9*0.9</f>
        <v>8019</v>
      </c>
      <c r="P12" s="84">
        <f>'BAR BB| Open rates'!P12*0.9*0.9</f>
        <v>6966</v>
      </c>
      <c r="Q12" s="84">
        <f>'BAR BB| Open rates'!Q12*0.9*0.9</f>
        <v>6966</v>
      </c>
      <c r="R12" s="84">
        <f>'BAR BB| Open rates'!R12*0.9*0.9</f>
        <v>8019</v>
      </c>
      <c r="S12" s="84">
        <f>'BAR BB| Open rates'!S12*0.9*0.9</f>
        <v>11259</v>
      </c>
      <c r="T12" s="84">
        <f>'BAR BB| Open rates'!T12*0.9*0.9</f>
        <v>15309</v>
      </c>
      <c r="U12" s="84">
        <f>'BAR BB| Open rates'!U12*0.9*0.9</f>
        <v>25029</v>
      </c>
      <c r="V12" s="84">
        <f>'BAR BB| Open rates'!V12*0.9*0.9</f>
        <v>27459</v>
      </c>
      <c r="W12" s="84">
        <f>'BAR BB| Open rates'!W12*0.9*0.9</f>
        <v>32319</v>
      </c>
      <c r="X12" s="84">
        <f>'BAR BB| Open rates'!X12*0.9*0.9</f>
        <v>32319</v>
      </c>
      <c r="Y12" s="84">
        <f>'BAR BB| Open rates'!Y12*0.9*0.9</f>
        <v>32319</v>
      </c>
      <c r="Z12" s="84">
        <f>'BAR BB| Open rates'!Z12*0.9*0.9</f>
        <v>25029</v>
      </c>
      <c r="AA12" s="84">
        <f>'BAR BB| Open rates'!AA12*0.9*0.9</f>
        <v>16119</v>
      </c>
      <c r="AB12" s="84">
        <f>'BAR BB| Open rates'!AB12*0.9*0.9</f>
        <v>15309</v>
      </c>
      <c r="AC12" s="84">
        <f>'BAR BB| Open rates'!AC12*0.9*0.9</f>
        <v>15309</v>
      </c>
      <c r="AD12" s="84">
        <f>'BAR BB| Open rates'!AD12*0.9*0.9</f>
        <v>15309</v>
      </c>
      <c r="AE12" s="84">
        <f>'BAR BB| Open rates'!AE12*0.9*0.9</f>
        <v>16929</v>
      </c>
      <c r="AF12" s="84">
        <f>'BAR BB| Open rates'!AF12*0.9*0.9</f>
        <v>19359</v>
      </c>
      <c r="AG12" s="84">
        <f>'BAR BB| Open rates'!AG12*0.9*0.9</f>
        <v>16929</v>
      </c>
      <c r="AH12" s="84">
        <f>'BAR BB| Open rates'!AH12*0.9*0.9</f>
        <v>19359</v>
      </c>
      <c r="AI12" s="84">
        <f>'BAR BB| Open rates'!AI12*0.9*0.9</f>
        <v>19359</v>
      </c>
      <c r="AJ12" s="84">
        <f>'BAR BB| Open rates'!AJ12*0.9*0.9</f>
        <v>16929</v>
      </c>
      <c r="AK12" s="84">
        <f>'BAR BB| Open rates'!AK12*0.9*0.9</f>
        <v>16929</v>
      </c>
      <c r="AL12" s="84">
        <f>'BAR BB| Open rates'!AL12*0.9*0.9</f>
        <v>16929</v>
      </c>
      <c r="AM12" s="84">
        <f>'BAR BB| Open rates'!AM12*0.9*0.9</f>
        <v>19359</v>
      </c>
      <c r="AN12" s="84">
        <f>'BAR BB| Open rates'!AN12*0.9*0.9</f>
        <v>16929</v>
      </c>
      <c r="AO12" s="84">
        <f>'BAR BB| Open rates'!AO12*0.9*0.9</f>
        <v>26649</v>
      </c>
      <c r="AP12" s="84">
        <f>'BAR BB| Open rates'!AP12*0.9*0.9</f>
        <v>27945</v>
      </c>
      <c r="AQ12" s="84">
        <f>'BAR BB| Open rates'!AQ12*0.9*0.9</f>
        <v>27945</v>
      </c>
      <c r="AR12" s="84">
        <f>'BAR BB| Open rates'!AR12*0.9*0.9</f>
        <v>27945</v>
      </c>
      <c r="AS12" s="84">
        <f>'BAR BB| Open rates'!AS12*0.9*0.9</f>
        <v>16929</v>
      </c>
      <c r="AT12" s="84">
        <f>'BAR BB| Open rates'!AT12*0.9*0.9</f>
        <v>16929</v>
      </c>
      <c r="AU12" s="84">
        <f>'BAR BB| Open rates'!AU12*0.9*0.9</f>
        <v>15309</v>
      </c>
      <c r="AV12" s="84">
        <f>'BAR BB| Open rates'!AV12*0.9*0.9</f>
        <v>16929</v>
      </c>
      <c r="AW12" s="84">
        <f>'BAR BB| Open rates'!AW12*0.9*0.9</f>
        <v>15309</v>
      </c>
      <c r="AX12" s="84">
        <f>'BAR BB| Open rates'!AX12*0.9*0.9</f>
        <v>15309</v>
      </c>
      <c r="AY12" s="84">
        <f>'BAR BB| Open rates'!AY12*0.9*0.9</f>
        <v>15309</v>
      </c>
      <c r="AZ12" s="84">
        <f>'BAR BB| Open rates'!AZ12*0.9*0.9</f>
        <v>10449</v>
      </c>
      <c r="BA12" s="84">
        <f>'BAR BB| Open rates'!BA12*0.9*0.9</f>
        <v>8829</v>
      </c>
    </row>
    <row r="13" spans="1:53" s="14" customFormat="1" ht="12" customHeight="1" x14ac:dyDescent="0.2">
      <c r="A13" s="33">
        <v>2</v>
      </c>
      <c r="B13" s="84">
        <f>'BAR BB| Open rates'!B13*0.9*0.9</f>
        <v>9072</v>
      </c>
      <c r="C13" s="84">
        <f>'BAR BB| Open rates'!C13*0.9*0.9</f>
        <v>9882</v>
      </c>
      <c r="D13" s="84">
        <f>'BAR BB| Open rates'!D13*0.9*0.9</f>
        <v>9072</v>
      </c>
      <c r="E13" s="84">
        <f>'BAR BB| Open rates'!E13*0.9*0.9</f>
        <v>9072</v>
      </c>
      <c r="F13" s="84">
        <f>'BAR BB| Open rates'!F13*0.9*0.9</f>
        <v>9072</v>
      </c>
      <c r="G13" s="84">
        <f>'BAR BB| Open rates'!G13*0.9*0.9</f>
        <v>8748</v>
      </c>
      <c r="H13" s="84">
        <f>'BAR BB| Open rates'!H13*0.9*0.9</f>
        <v>8748</v>
      </c>
      <c r="I13" s="84">
        <f>'BAR BB| Open rates'!I13*0.9*0.9</f>
        <v>9072</v>
      </c>
      <c r="J13" s="84">
        <f>'BAR BB| Open rates'!J13*0.9*0.9</f>
        <v>8748</v>
      </c>
      <c r="K13" s="84">
        <f>'BAR BB| Open rates'!K13*0.9*0.9</f>
        <v>9072</v>
      </c>
      <c r="L13" s="84">
        <f>'BAR BB| Open rates'!L13*0.9*0.9</f>
        <v>8748</v>
      </c>
      <c r="M13" s="84">
        <f>'BAR BB| Open rates'!M13*0.9*0.9</f>
        <v>9072</v>
      </c>
      <c r="N13" s="84">
        <f>'BAR BB| Open rates'!N13*0.9*0.9</f>
        <v>8748</v>
      </c>
      <c r="O13" s="84">
        <f>'BAR BB| Open rates'!O13*0.9*0.9</f>
        <v>9072</v>
      </c>
      <c r="P13" s="84">
        <f>'BAR BB| Open rates'!P13*0.9*0.9</f>
        <v>8019</v>
      </c>
      <c r="Q13" s="84">
        <f>'BAR BB| Open rates'!Q13*0.9*0.9</f>
        <v>8019</v>
      </c>
      <c r="R13" s="84">
        <f>'BAR BB| Open rates'!R13*0.9*0.9</f>
        <v>9072</v>
      </c>
      <c r="S13" s="84">
        <f>'BAR BB| Open rates'!S13*0.9*0.9</f>
        <v>12312</v>
      </c>
      <c r="T13" s="84">
        <f>'BAR BB| Open rates'!T13*0.9*0.9</f>
        <v>16362</v>
      </c>
      <c r="U13" s="84">
        <f>'BAR BB| Open rates'!U13*0.9*0.9</f>
        <v>26244</v>
      </c>
      <c r="V13" s="84">
        <f>'BAR BB| Open rates'!V13*0.9*0.9</f>
        <v>28674</v>
      </c>
      <c r="W13" s="84">
        <f>'BAR BB| Open rates'!W13*0.9*0.9</f>
        <v>33534</v>
      </c>
      <c r="X13" s="84">
        <f>'BAR BB| Open rates'!X13*0.9*0.9</f>
        <v>33534</v>
      </c>
      <c r="Y13" s="84">
        <f>'BAR BB| Open rates'!Y13*0.9*0.9</f>
        <v>33534</v>
      </c>
      <c r="Z13" s="84">
        <f>'BAR BB| Open rates'!Z13*0.9*0.9</f>
        <v>26244</v>
      </c>
      <c r="AA13" s="84">
        <f>'BAR BB| Open rates'!AA13*0.9*0.9</f>
        <v>17334</v>
      </c>
      <c r="AB13" s="84">
        <f>'BAR BB| Open rates'!AB13*0.9*0.9</f>
        <v>16524</v>
      </c>
      <c r="AC13" s="84">
        <f>'BAR BB| Open rates'!AC13*0.9*0.9</f>
        <v>16524</v>
      </c>
      <c r="AD13" s="84">
        <f>'BAR BB| Open rates'!AD13*0.9*0.9</f>
        <v>16524</v>
      </c>
      <c r="AE13" s="84">
        <f>'BAR BB| Open rates'!AE13*0.9*0.9</f>
        <v>18144</v>
      </c>
      <c r="AF13" s="84">
        <f>'BAR BB| Open rates'!AF13*0.9*0.9</f>
        <v>20574</v>
      </c>
      <c r="AG13" s="84">
        <f>'BAR BB| Open rates'!AG13*0.9*0.9</f>
        <v>18144</v>
      </c>
      <c r="AH13" s="84">
        <f>'BAR BB| Open rates'!AH13*0.9*0.9</f>
        <v>20574</v>
      </c>
      <c r="AI13" s="84">
        <f>'BAR BB| Open rates'!AI13*0.9*0.9</f>
        <v>20574</v>
      </c>
      <c r="AJ13" s="84">
        <f>'BAR BB| Open rates'!AJ13*0.9*0.9</f>
        <v>18144</v>
      </c>
      <c r="AK13" s="84">
        <f>'BAR BB| Open rates'!AK13*0.9*0.9</f>
        <v>18144</v>
      </c>
      <c r="AL13" s="84">
        <f>'BAR BB| Open rates'!AL13*0.9*0.9</f>
        <v>18144</v>
      </c>
      <c r="AM13" s="84">
        <f>'BAR BB| Open rates'!AM13*0.9*0.9</f>
        <v>20574</v>
      </c>
      <c r="AN13" s="84">
        <f>'BAR BB| Open rates'!AN13*0.9*0.9</f>
        <v>18144</v>
      </c>
      <c r="AO13" s="84">
        <f>'BAR BB| Open rates'!AO13*0.9*0.9</f>
        <v>27864</v>
      </c>
      <c r="AP13" s="84">
        <f>'BAR BB| Open rates'!AP13*0.9*0.9</f>
        <v>29160</v>
      </c>
      <c r="AQ13" s="84">
        <f>'BAR BB| Open rates'!AQ13*0.9*0.9</f>
        <v>29160</v>
      </c>
      <c r="AR13" s="84">
        <f>'BAR BB| Open rates'!AR13*0.9*0.9</f>
        <v>29160</v>
      </c>
      <c r="AS13" s="84">
        <f>'BAR BB| Open rates'!AS13*0.9*0.9</f>
        <v>18144</v>
      </c>
      <c r="AT13" s="84">
        <f>'BAR BB| Open rates'!AT13*0.9*0.9</f>
        <v>18144</v>
      </c>
      <c r="AU13" s="84">
        <f>'BAR BB| Open rates'!AU13*0.9*0.9</f>
        <v>16524</v>
      </c>
      <c r="AV13" s="84">
        <f>'BAR BB| Open rates'!AV13*0.9*0.9</f>
        <v>18144</v>
      </c>
      <c r="AW13" s="84">
        <f>'BAR BB| Open rates'!AW13*0.9*0.9</f>
        <v>16524</v>
      </c>
      <c r="AX13" s="84">
        <f>'BAR BB| Open rates'!AX13*0.9*0.9</f>
        <v>16524</v>
      </c>
      <c r="AY13" s="84">
        <f>'BAR BB| Open rates'!AY13*0.9*0.9</f>
        <v>16524</v>
      </c>
      <c r="AZ13" s="84">
        <f>'BAR BB| Open rates'!AZ13*0.9*0.9</f>
        <v>11664</v>
      </c>
      <c r="BA13" s="84">
        <f>'BAR BB| Open rates'!BA13*0.9*0.9</f>
        <v>10044</v>
      </c>
    </row>
    <row r="14" spans="1:53"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3" s="14" customFormat="1" ht="12" customHeight="1" x14ac:dyDescent="0.2">
      <c r="A15" s="42" t="s">
        <v>159</v>
      </c>
      <c r="B15" s="84">
        <f>'BAR BB| Open rates'!B15*0.9*0.9</f>
        <v>10935</v>
      </c>
      <c r="C15" s="84">
        <f>'BAR BB| Open rates'!C15*0.9*0.9</f>
        <v>11745</v>
      </c>
      <c r="D15" s="84">
        <f>'BAR BB| Open rates'!D15*0.9*0.9</f>
        <v>10935</v>
      </c>
      <c r="E15" s="84">
        <f>'BAR BB| Open rates'!E15*0.9*0.9</f>
        <v>10935</v>
      </c>
      <c r="F15" s="84">
        <f>'BAR BB| Open rates'!F15*0.9*0.9</f>
        <v>10935</v>
      </c>
      <c r="G15" s="84">
        <f>'BAR BB| Open rates'!G15*0.9*0.9</f>
        <v>10611</v>
      </c>
      <c r="H15" s="84">
        <f>'BAR BB| Open rates'!H15*0.9*0.9</f>
        <v>10611</v>
      </c>
      <c r="I15" s="84">
        <f>'BAR BB| Open rates'!I15*0.9*0.9</f>
        <v>10935</v>
      </c>
      <c r="J15" s="84">
        <f>'BAR BB| Open rates'!J15*0.9*0.9</f>
        <v>10611</v>
      </c>
      <c r="K15" s="84">
        <f>'BAR BB| Open rates'!K15*0.9*0.9</f>
        <v>10935</v>
      </c>
      <c r="L15" s="84">
        <f>'BAR BB| Open rates'!L15*0.9*0.9</f>
        <v>10611</v>
      </c>
      <c r="M15" s="84">
        <f>'BAR BB| Open rates'!M15*0.9*0.9</f>
        <v>10935</v>
      </c>
      <c r="N15" s="84">
        <f>'BAR BB| Open rates'!N15*0.9*0.9</f>
        <v>10611</v>
      </c>
      <c r="O15" s="84">
        <f>'BAR BB| Open rates'!O15*0.9*0.9</f>
        <v>10935</v>
      </c>
      <c r="P15" s="84">
        <f>'BAR BB| Open rates'!P15*0.9*0.9</f>
        <v>9882</v>
      </c>
      <c r="Q15" s="84">
        <f>'BAR BB| Open rates'!Q15*0.9*0.9</f>
        <v>9882</v>
      </c>
      <c r="R15" s="84">
        <f>'BAR BB| Open rates'!R15*0.9*0.9</f>
        <v>10935</v>
      </c>
      <c r="S15" s="84">
        <f>'BAR BB| Open rates'!S15*0.9*0.9</f>
        <v>14175</v>
      </c>
      <c r="T15" s="84">
        <f>'BAR BB| Open rates'!T15*0.9*0.9</f>
        <v>18225</v>
      </c>
      <c r="U15" s="84">
        <f>'BAR BB| Open rates'!U15*0.9*0.9</f>
        <v>31509</v>
      </c>
      <c r="V15" s="84">
        <f>'BAR BB| Open rates'!V15*0.9*0.9</f>
        <v>33939</v>
      </c>
      <c r="W15" s="84">
        <f>'BAR BB| Open rates'!W15*0.9*0.9</f>
        <v>38799</v>
      </c>
      <c r="X15" s="84">
        <f>'BAR BB| Open rates'!X15*0.9*0.9</f>
        <v>38799</v>
      </c>
      <c r="Y15" s="84">
        <f>'BAR BB| Open rates'!Y15*0.9*0.9</f>
        <v>38799</v>
      </c>
      <c r="Z15" s="84">
        <f>'BAR BB| Open rates'!Z15*0.9*0.9</f>
        <v>31509</v>
      </c>
      <c r="AA15" s="84">
        <f>'BAR BB| Open rates'!AA15*0.9*0.9</f>
        <v>22599</v>
      </c>
      <c r="AB15" s="84">
        <f>'BAR BB| Open rates'!AB15*0.9*0.9</f>
        <v>16605</v>
      </c>
      <c r="AC15" s="84">
        <f>'BAR BB| Open rates'!AC15*0.9*0.9</f>
        <v>16605</v>
      </c>
      <c r="AD15" s="84">
        <f>'BAR BB| Open rates'!AD15*0.9*0.9</f>
        <v>16605</v>
      </c>
      <c r="AE15" s="84">
        <f>'BAR BB| Open rates'!AE15*0.9*0.9</f>
        <v>18225</v>
      </c>
      <c r="AF15" s="84">
        <f>'BAR BB| Open rates'!AF15*0.9*0.9</f>
        <v>20655</v>
      </c>
      <c r="AG15" s="84">
        <f>'BAR BB| Open rates'!AG15*0.9*0.9</f>
        <v>18225</v>
      </c>
      <c r="AH15" s="84">
        <f>'BAR BB| Open rates'!AH15*0.9*0.9</f>
        <v>20655</v>
      </c>
      <c r="AI15" s="84">
        <f>'BAR BB| Open rates'!AI15*0.9*0.9</f>
        <v>20655</v>
      </c>
      <c r="AJ15" s="84">
        <f>'BAR BB| Open rates'!AJ15*0.9*0.9</f>
        <v>18225</v>
      </c>
      <c r="AK15" s="84">
        <f>'BAR BB| Open rates'!AK15*0.9*0.9</f>
        <v>23895</v>
      </c>
      <c r="AL15" s="84">
        <f>'BAR BB| Open rates'!AL15*0.9*0.9</f>
        <v>23895</v>
      </c>
      <c r="AM15" s="84">
        <f>'BAR BB| Open rates'!AM15*0.9*0.9</f>
        <v>26325</v>
      </c>
      <c r="AN15" s="84">
        <f>'BAR BB| Open rates'!AN15*0.9*0.9</f>
        <v>23895</v>
      </c>
      <c r="AO15" s="84">
        <f>'BAR BB| Open rates'!AO15*0.9*0.9</f>
        <v>33615</v>
      </c>
      <c r="AP15" s="84">
        <f>'BAR BB| Open rates'!AP15*0.9*0.9</f>
        <v>34911</v>
      </c>
      <c r="AQ15" s="84">
        <f>'BAR BB| Open rates'!AQ15*0.9*0.9</f>
        <v>34911</v>
      </c>
      <c r="AR15" s="84">
        <f>'BAR BB| Open rates'!AR15*0.9*0.9</f>
        <v>34911</v>
      </c>
      <c r="AS15" s="84">
        <f>'BAR BB| Open rates'!AS15*0.9*0.9</f>
        <v>18225</v>
      </c>
      <c r="AT15" s="84">
        <f>'BAR BB| Open rates'!AT15*0.9*0.9</f>
        <v>18225</v>
      </c>
      <c r="AU15" s="84">
        <f>'BAR BB| Open rates'!AU15*0.9*0.9</f>
        <v>16605</v>
      </c>
      <c r="AV15" s="84">
        <f>'BAR BB| Open rates'!AV15*0.9*0.9</f>
        <v>18225</v>
      </c>
      <c r="AW15" s="84">
        <f>'BAR BB| Open rates'!AW15*0.9*0.9</f>
        <v>16605</v>
      </c>
      <c r="AX15" s="84">
        <f>'BAR BB| Open rates'!AX15*0.9*0.9</f>
        <v>16605</v>
      </c>
      <c r="AY15" s="84">
        <f>'BAR BB| Open rates'!AY15*0.9*0.9</f>
        <v>16605</v>
      </c>
      <c r="AZ15" s="84">
        <f>'BAR BB| Open rates'!AZ15*0.9*0.9</f>
        <v>11745</v>
      </c>
      <c r="BA15" s="84">
        <f>'BAR BB| Open rates'!BA15*0.9*0.9</f>
        <v>10125</v>
      </c>
    </row>
    <row r="16" spans="1:53" s="14" customFormat="1" ht="12" customHeight="1" x14ac:dyDescent="0.2">
      <c r="A16" s="33"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row>
    <row r="17" spans="1:53" s="14" customFormat="1" ht="12" customHeight="1" x14ac:dyDescent="0.2">
      <c r="A17" s="42" t="s">
        <v>159</v>
      </c>
      <c r="B17" s="84">
        <f>'BAR BB| Open rates'!B17*0.9*0.9</f>
        <v>11340</v>
      </c>
      <c r="C17" s="84">
        <f>'BAR BB| Open rates'!C17*0.9*0.9</f>
        <v>12150</v>
      </c>
      <c r="D17" s="84">
        <f>'BAR BB| Open rates'!D17*0.9*0.9</f>
        <v>11340</v>
      </c>
      <c r="E17" s="84">
        <f>'BAR BB| Open rates'!E17*0.9*0.9</f>
        <v>11340</v>
      </c>
      <c r="F17" s="84">
        <f>'BAR BB| Open rates'!F17*0.9*0.9</f>
        <v>11340</v>
      </c>
      <c r="G17" s="84">
        <f>'BAR BB| Open rates'!G17*0.9*0.9</f>
        <v>11016</v>
      </c>
      <c r="H17" s="84">
        <f>'BAR BB| Open rates'!H17*0.9*0.9</f>
        <v>11016</v>
      </c>
      <c r="I17" s="84">
        <f>'BAR BB| Open rates'!I17*0.9*0.9</f>
        <v>11340</v>
      </c>
      <c r="J17" s="84">
        <f>'BAR BB| Open rates'!J17*0.9*0.9</f>
        <v>11016</v>
      </c>
      <c r="K17" s="84">
        <f>'BAR BB| Open rates'!K17*0.9*0.9</f>
        <v>11340</v>
      </c>
      <c r="L17" s="84">
        <f>'BAR BB| Open rates'!L17*0.9*0.9</f>
        <v>11016</v>
      </c>
      <c r="M17" s="84">
        <f>'BAR BB| Open rates'!M17*0.9*0.9</f>
        <v>11340</v>
      </c>
      <c r="N17" s="84">
        <f>'BAR BB| Open rates'!N17*0.9*0.9</f>
        <v>11016</v>
      </c>
      <c r="O17" s="84">
        <f>'BAR BB| Open rates'!O17*0.9*0.9</f>
        <v>11340</v>
      </c>
      <c r="P17" s="84">
        <f>'BAR BB| Open rates'!P17*0.9*0.9</f>
        <v>10287</v>
      </c>
      <c r="Q17" s="84">
        <f>'BAR BB| Open rates'!Q17*0.9*0.9</f>
        <v>10287</v>
      </c>
      <c r="R17" s="84">
        <f>'BAR BB| Open rates'!R17*0.9*0.9</f>
        <v>11340</v>
      </c>
      <c r="S17" s="84">
        <f>'BAR BB| Open rates'!S17*0.9*0.9</f>
        <v>14580</v>
      </c>
      <c r="T17" s="84">
        <f>'BAR BB| Open rates'!T17*0.9*0.9</f>
        <v>18630</v>
      </c>
      <c r="U17" s="84">
        <f>'BAR BB| Open rates'!U17*0.9*0.9</f>
        <v>33129</v>
      </c>
      <c r="V17" s="84">
        <f>'BAR BB| Open rates'!V17*0.9*0.9</f>
        <v>35559</v>
      </c>
      <c r="W17" s="84">
        <f>'BAR BB| Open rates'!W17*0.9*0.9</f>
        <v>40419</v>
      </c>
      <c r="X17" s="84">
        <f>'BAR BB| Open rates'!X17*0.9*0.9</f>
        <v>40419</v>
      </c>
      <c r="Y17" s="84">
        <f>'BAR BB| Open rates'!Y17*0.9*0.9</f>
        <v>40419</v>
      </c>
      <c r="Z17" s="84">
        <f>'BAR BB| Open rates'!Z17*0.9*0.9</f>
        <v>33129</v>
      </c>
      <c r="AA17" s="84">
        <f>'BAR BB| Open rates'!AA17*0.9*0.9</f>
        <v>24219</v>
      </c>
      <c r="AB17" s="84">
        <f>'BAR BB| Open rates'!AB17*0.9*0.9</f>
        <v>18225</v>
      </c>
      <c r="AC17" s="84">
        <f>'BAR BB| Open rates'!AC17*0.9*0.9</f>
        <v>18225</v>
      </c>
      <c r="AD17" s="84">
        <f>'BAR BB| Open rates'!AD17*0.9*0.9</f>
        <v>18225</v>
      </c>
      <c r="AE17" s="84">
        <f>'BAR BB| Open rates'!AE17*0.9*0.9</f>
        <v>19845</v>
      </c>
      <c r="AF17" s="84">
        <f>'BAR BB| Open rates'!AF17*0.9*0.9</f>
        <v>22275</v>
      </c>
      <c r="AG17" s="84">
        <f>'BAR BB| Open rates'!AG17*0.9*0.9</f>
        <v>19845</v>
      </c>
      <c r="AH17" s="84">
        <f>'BAR BB| Open rates'!AH17*0.9*0.9</f>
        <v>22275</v>
      </c>
      <c r="AI17" s="84">
        <f>'BAR BB| Open rates'!AI17*0.9*0.9</f>
        <v>22275</v>
      </c>
      <c r="AJ17" s="84">
        <f>'BAR BB| Open rates'!AJ17*0.9*0.9</f>
        <v>19845</v>
      </c>
      <c r="AK17" s="84">
        <f>'BAR BB| Open rates'!AK17*0.9*0.9</f>
        <v>25515</v>
      </c>
      <c r="AL17" s="84">
        <f>'BAR BB| Open rates'!AL17*0.9*0.9</f>
        <v>25515</v>
      </c>
      <c r="AM17" s="84">
        <f>'BAR BB| Open rates'!AM17*0.9*0.9</f>
        <v>27945</v>
      </c>
      <c r="AN17" s="84">
        <f>'BAR BB| Open rates'!AN17*0.9*0.9</f>
        <v>25515</v>
      </c>
      <c r="AO17" s="84">
        <f>'BAR BB| Open rates'!AO17*0.9*0.9</f>
        <v>35235</v>
      </c>
      <c r="AP17" s="84">
        <f>'BAR BB| Open rates'!AP17*0.9*0.9</f>
        <v>36531</v>
      </c>
      <c r="AQ17" s="84">
        <f>'BAR BB| Open rates'!AQ17*0.9*0.9</f>
        <v>36531</v>
      </c>
      <c r="AR17" s="84">
        <f>'BAR BB| Open rates'!AR17*0.9*0.9</f>
        <v>36531</v>
      </c>
      <c r="AS17" s="84">
        <f>'BAR BB| Open rates'!AS17*0.9*0.9</f>
        <v>19845</v>
      </c>
      <c r="AT17" s="84">
        <f>'BAR BB| Open rates'!AT17*0.9*0.9</f>
        <v>19845</v>
      </c>
      <c r="AU17" s="84">
        <f>'BAR BB| Open rates'!AU17*0.9*0.9</f>
        <v>18225</v>
      </c>
      <c r="AV17" s="84">
        <f>'BAR BB| Open rates'!AV17*0.9*0.9</f>
        <v>19845</v>
      </c>
      <c r="AW17" s="84">
        <f>'BAR BB| Open rates'!AW17*0.9*0.9</f>
        <v>18225</v>
      </c>
      <c r="AX17" s="84">
        <f>'BAR BB| Open rates'!AX17*0.9*0.9</f>
        <v>18225</v>
      </c>
      <c r="AY17" s="84">
        <f>'BAR BB| Open rates'!AY17*0.9*0.9</f>
        <v>18225</v>
      </c>
      <c r="AZ17" s="84">
        <f>'BAR BB| Open rates'!AZ17*0.9*0.9</f>
        <v>13365</v>
      </c>
      <c r="BA17" s="84">
        <f>'BAR BB| Open rates'!BA17*0.9*0.9</f>
        <v>11745</v>
      </c>
    </row>
    <row r="18" spans="1:53" s="14" customFormat="1" ht="12" customHeight="1" x14ac:dyDescent="0.2">
      <c r="A18" s="33"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row>
    <row r="19" spans="1:53" s="14" customFormat="1" ht="12" customHeight="1" x14ac:dyDescent="0.2">
      <c r="A19" s="42" t="s">
        <v>8</v>
      </c>
      <c r="B19" s="84">
        <f>'BAR BB| Open rates'!B19*0.9*0.9</f>
        <v>12879</v>
      </c>
      <c r="C19" s="84">
        <f>'BAR BB| Open rates'!C19*0.9*0.9</f>
        <v>13689</v>
      </c>
      <c r="D19" s="84">
        <f>'BAR BB| Open rates'!D19*0.9*0.9</f>
        <v>12879</v>
      </c>
      <c r="E19" s="84">
        <f>'BAR BB| Open rates'!E19*0.9*0.9</f>
        <v>12879</v>
      </c>
      <c r="F19" s="84">
        <f>'BAR BB| Open rates'!F19*0.9*0.9</f>
        <v>12879</v>
      </c>
      <c r="G19" s="84">
        <f>'BAR BB| Open rates'!G19*0.9*0.9</f>
        <v>12555</v>
      </c>
      <c r="H19" s="84">
        <f>'BAR BB| Open rates'!H19*0.9*0.9</f>
        <v>12555</v>
      </c>
      <c r="I19" s="84">
        <f>'BAR BB| Open rates'!I19*0.9*0.9</f>
        <v>12879</v>
      </c>
      <c r="J19" s="84">
        <f>'BAR BB| Open rates'!J19*0.9*0.9</f>
        <v>12555</v>
      </c>
      <c r="K19" s="84">
        <f>'BAR BB| Open rates'!K19*0.9*0.9</f>
        <v>12879</v>
      </c>
      <c r="L19" s="84">
        <f>'BAR BB| Open rates'!L19*0.9*0.9</f>
        <v>12555</v>
      </c>
      <c r="M19" s="84">
        <f>'BAR BB| Open rates'!M19*0.9*0.9</f>
        <v>12879</v>
      </c>
      <c r="N19" s="84">
        <f>'BAR BB| Open rates'!N19*0.9*0.9</f>
        <v>12555</v>
      </c>
      <c r="O19" s="84">
        <f>'BAR BB| Open rates'!O19*0.9*0.9</f>
        <v>12879</v>
      </c>
      <c r="P19" s="84">
        <f>'BAR BB| Open rates'!P19*0.9*0.9</f>
        <v>11826</v>
      </c>
      <c r="Q19" s="84">
        <f>'BAR BB| Open rates'!Q19*0.9*0.9</f>
        <v>11826</v>
      </c>
      <c r="R19" s="84">
        <f>'BAR BB| Open rates'!R19*0.9*0.9</f>
        <v>12879</v>
      </c>
      <c r="S19" s="84">
        <f>'BAR BB| Open rates'!S19*0.9*0.9</f>
        <v>16119</v>
      </c>
      <c r="T19" s="84">
        <f>'BAR BB| Open rates'!T19*0.9*0.9</f>
        <v>20169</v>
      </c>
      <c r="U19" s="84">
        <f>'BAR BB| Open rates'!U19*0.9*0.9</f>
        <v>54189</v>
      </c>
      <c r="V19" s="84">
        <f>'BAR BB| Open rates'!V19*0.9*0.9</f>
        <v>56619</v>
      </c>
      <c r="W19" s="84">
        <f>'BAR BB| Open rates'!W19*0.9*0.9</f>
        <v>61479</v>
      </c>
      <c r="X19" s="84">
        <f>'BAR BB| Open rates'!X19*0.9*0.9</f>
        <v>61479</v>
      </c>
      <c r="Y19" s="84">
        <f>'BAR BB| Open rates'!Y19*0.9*0.9</f>
        <v>61479</v>
      </c>
      <c r="Z19" s="84">
        <f>'BAR BB| Open rates'!Z19*0.9*0.9</f>
        <v>54189</v>
      </c>
      <c r="AA19" s="84">
        <f>'BAR BB| Open rates'!AA19*0.9*0.9</f>
        <v>45279</v>
      </c>
      <c r="AB19" s="84">
        <f>'BAR BB| Open rates'!AB19*0.9*0.9</f>
        <v>29079</v>
      </c>
      <c r="AC19" s="84">
        <f>'BAR BB| Open rates'!AC19*0.9*0.9</f>
        <v>29079</v>
      </c>
      <c r="AD19" s="84">
        <f>'BAR BB| Open rates'!AD19*0.9*0.9</f>
        <v>29079</v>
      </c>
      <c r="AE19" s="84">
        <f>'BAR BB| Open rates'!AE19*0.9*0.9</f>
        <v>30699</v>
      </c>
      <c r="AF19" s="84">
        <f>'BAR BB| Open rates'!AF19*0.9*0.9</f>
        <v>33129</v>
      </c>
      <c r="AG19" s="84">
        <f>'BAR BB| Open rates'!AG19*0.9*0.9</f>
        <v>30699</v>
      </c>
      <c r="AH19" s="84">
        <f>'BAR BB| Open rates'!AH19*0.9*0.9</f>
        <v>33129</v>
      </c>
      <c r="AI19" s="84">
        <f>'BAR BB| Open rates'!AI19*0.9*0.9</f>
        <v>33129</v>
      </c>
      <c r="AJ19" s="84">
        <f>'BAR BB| Open rates'!AJ19*0.9*0.9</f>
        <v>30699</v>
      </c>
      <c r="AK19" s="84">
        <f>'BAR BB| Open rates'!AK19*0.9*0.9</f>
        <v>42849</v>
      </c>
      <c r="AL19" s="84">
        <f>'BAR BB| Open rates'!AL19*0.9*0.9</f>
        <v>42849</v>
      </c>
      <c r="AM19" s="84">
        <f>'BAR BB| Open rates'!AM19*0.9*0.9</f>
        <v>45279</v>
      </c>
      <c r="AN19" s="84">
        <f>'BAR BB| Open rates'!AN19*0.9*0.9</f>
        <v>42849</v>
      </c>
      <c r="AO19" s="84">
        <f>'BAR BB| Open rates'!AO19*0.9*0.9</f>
        <v>52569</v>
      </c>
      <c r="AP19" s="84">
        <f>'BAR BB| Open rates'!AP19*0.9*0.9</f>
        <v>53865</v>
      </c>
      <c r="AQ19" s="84">
        <f>'BAR BB| Open rates'!AQ19*0.9*0.9</f>
        <v>53865</v>
      </c>
      <c r="AR19" s="84">
        <f>'BAR BB| Open rates'!AR19*0.9*0.9</f>
        <v>53865</v>
      </c>
      <c r="AS19" s="84">
        <f>'BAR BB| Open rates'!AS19*0.9*0.9</f>
        <v>30699</v>
      </c>
      <c r="AT19" s="84">
        <f>'BAR BB| Open rates'!AT19*0.9*0.9</f>
        <v>30699</v>
      </c>
      <c r="AU19" s="84">
        <f>'BAR BB| Open rates'!AU19*0.9*0.9</f>
        <v>29079</v>
      </c>
      <c r="AV19" s="84">
        <f>'BAR BB| Open rates'!AV19*0.9*0.9</f>
        <v>30699</v>
      </c>
      <c r="AW19" s="84">
        <f>'BAR BB| Open rates'!AW19*0.9*0.9</f>
        <v>29079</v>
      </c>
      <c r="AX19" s="84">
        <f>'BAR BB| Open rates'!AX19*0.9*0.9</f>
        <v>29079</v>
      </c>
      <c r="AY19" s="84">
        <f>'BAR BB| Open rates'!AY19*0.9*0.9</f>
        <v>29079</v>
      </c>
      <c r="AZ19" s="84">
        <f>'BAR BB| Open rates'!AZ19*0.9*0.9</f>
        <v>24219</v>
      </c>
      <c r="BA19" s="84">
        <f>'BAR BB| Open rates'!BA19*0.9*0.9</f>
        <v>22599</v>
      </c>
    </row>
    <row r="20" spans="1:53"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row>
    <row r="21" spans="1:53" s="14" customFormat="1" ht="12" customHeight="1" x14ac:dyDescent="0.2">
      <c r="A21" s="42" t="s">
        <v>8</v>
      </c>
      <c r="B21" s="84">
        <f>'BAR BB| Open rates'!B21*0.9*0.9</f>
        <v>17739</v>
      </c>
      <c r="C21" s="84">
        <f>'BAR BB| Open rates'!C21*0.9*0.9</f>
        <v>18549</v>
      </c>
      <c r="D21" s="84">
        <f>'BAR BB| Open rates'!D21*0.9*0.9</f>
        <v>17739</v>
      </c>
      <c r="E21" s="84">
        <f>'BAR BB| Open rates'!E21*0.9*0.9</f>
        <v>17739</v>
      </c>
      <c r="F21" s="84">
        <f>'BAR BB| Open rates'!F21*0.9*0.9</f>
        <v>17739</v>
      </c>
      <c r="G21" s="84">
        <f>'BAR BB| Open rates'!G21*0.9*0.9</f>
        <v>17415</v>
      </c>
      <c r="H21" s="84">
        <f>'BAR BB| Open rates'!H21*0.9*0.9</f>
        <v>17415</v>
      </c>
      <c r="I21" s="84">
        <f>'BAR BB| Open rates'!I21*0.9*0.9</f>
        <v>17739</v>
      </c>
      <c r="J21" s="84">
        <f>'BAR BB| Open rates'!J21*0.9*0.9</f>
        <v>17415</v>
      </c>
      <c r="K21" s="84">
        <f>'BAR BB| Open rates'!K21*0.9*0.9</f>
        <v>17739</v>
      </c>
      <c r="L21" s="84">
        <f>'BAR BB| Open rates'!L21*0.9*0.9</f>
        <v>17415</v>
      </c>
      <c r="M21" s="84">
        <f>'BAR BB| Open rates'!M21*0.9*0.9</f>
        <v>17739</v>
      </c>
      <c r="N21" s="84">
        <f>'BAR BB| Open rates'!N21*0.9*0.9</f>
        <v>17415</v>
      </c>
      <c r="O21" s="84">
        <f>'BAR BB| Open rates'!O21*0.9*0.9</f>
        <v>17739</v>
      </c>
      <c r="P21" s="84">
        <f>'BAR BB| Open rates'!P21*0.9*0.9</f>
        <v>16686</v>
      </c>
      <c r="Q21" s="84">
        <f>'BAR BB| Open rates'!Q21*0.9*0.9</f>
        <v>16686</v>
      </c>
      <c r="R21" s="84">
        <f>'BAR BB| Open rates'!R21*0.9*0.9</f>
        <v>17739</v>
      </c>
      <c r="S21" s="84">
        <f>'BAR BB| Open rates'!S21*0.9*0.9</f>
        <v>20979</v>
      </c>
      <c r="T21" s="84">
        <f>'BAR BB| Open rates'!T21*0.9*0.9</f>
        <v>25029</v>
      </c>
      <c r="U21" s="84">
        <f>'BAR BB| Open rates'!U21*0.9*0.9</f>
        <v>59049</v>
      </c>
      <c r="V21" s="84">
        <f>'BAR BB| Open rates'!V21*0.9*0.9</f>
        <v>61479</v>
      </c>
      <c r="W21" s="84">
        <f>'BAR BB| Open rates'!W21*0.9*0.9</f>
        <v>66339</v>
      </c>
      <c r="X21" s="84">
        <f>'BAR BB| Open rates'!X21*0.9*0.9</f>
        <v>66339</v>
      </c>
      <c r="Y21" s="84">
        <f>'BAR BB| Open rates'!Y21*0.9*0.9</f>
        <v>66339</v>
      </c>
      <c r="Z21" s="84">
        <f>'BAR BB| Open rates'!Z21*0.9*0.9</f>
        <v>59049</v>
      </c>
      <c r="AA21" s="84">
        <f>'BAR BB| Open rates'!AA21*0.9*0.9</f>
        <v>50139</v>
      </c>
      <c r="AB21" s="84">
        <f>'BAR BB| Open rates'!AB21*0.9*0.9</f>
        <v>37179</v>
      </c>
      <c r="AC21" s="84">
        <f>'BAR BB| Open rates'!AC21*0.9*0.9</f>
        <v>37179</v>
      </c>
      <c r="AD21" s="84">
        <f>'BAR BB| Open rates'!AD21*0.9*0.9</f>
        <v>37179</v>
      </c>
      <c r="AE21" s="84">
        <f>'BAR BB| Open rates'!AE21*0.9*0.9</f>
        <v>38799</v>
      </c>
      <c r="AF21" s="84">
        <f>'BAR BB| Open rates'!AF21*0.9*0.9</f>
        <v>41229</v>
      </c>
      <c r="AG21" s="84">
        <f>'BAR BB| Open rates'!AG21*0.9*0.9</f>
        <v>38799</v>
      </c>
      <c r="AH21" s="84">
        <f>'BAR BB| Open rates'!AH21*0.9*0.9</f>
        <v>41229</v>
      </c>
      <c r="AI21" s="84">
        <f>'BAR BB| Open rates'!AI21*0.9*0.9</f>
        <v>41229</v>
      </c>
      <c r="AJ21" s="84">
        <f>'BAR BB| Open rates'!AJ21*0.9*0.9</f>
        <v>38799</v>
      </c>
      <c r="AK21" s="84">
        <f>'BAR BB| Open rates'!AK21*0.9*0.9</f>
        <v>46899</v>
      </c>
      <c r="AL21" s="84">
        <f>'BAR BB| Open rates'!AL21*0.9*0.9</f>
        <v>46899</v>
      </c>
      <c r="AM21" s="84">
        <f>'BAR BB| Open rates'!AM21*0.9*0.9</f>
        <v>49329</v>
      </c>
      <c r="AN21" s="84">
        <f>'BAR BB| Open rates'!AN21*0.9*0.9</f>
        <v>46899</v>
      </c>
      <c r="AO21" s="84">
        <f>'BAR BB| Open rates'!AO21*0.9*0.9</f>
        <v>56619</v>
      </c>
      <c r="AP21" s="84">
        <f>'BAR BB| Open rates'!AP21*0.9*0.9</f>
        <v>57915</v>
      </c>
      <c r="AQ21" s="84">
        <f>'BAR BB| Open rates'!AQ21*0.9*0.9</f>
        <v>57915</v>
      </c>
      <c r="AR21" s="84">
        <f>'BAR BB| Open rates'!AR21*0.9*0.9</f>
        <v>57915</v>
      </c>
      <c r="AS21" s="84">
        <f>'BAR BB| Open rates'!AS21*0.9*0.9</f>
        <v>38799</v>
      </c>
      <c r="AT21" s="84">
        <f>'BAR BB| Open rates'!AT21*0.9*0.9</f>
        <v>38799</v>
      </c>
      <c r="AU21" s="84">
        <f>'BAR BB| Open rates'!AU21*0.9*0.9</f>
        <v>37179</v>
      </c>
      <c r="AV21" s="84">
        <f>'BAR BB| Open rates'!AV21*0.9*0.9</f>
        <v>38799</v>
      </c>
      <c r="AW21" s="84">
        <f>'BAR BB| Open rates'!AW21*0.9*0.9</f>
        <v>37179</v>
      </c>
      <c r="AX21" s="84">
        <f>'BAR BB| Open rates'!AX21*0.9*0.9</f>
        <v>37179</v>
      </c>
      <c r="AY21" s="84">
        <f>'BAR BB| Open rates'!AY21*0.9*0.9</f>
        <v>37179</v>
      </c>
      <c r="AZ21" s="84">
        <f>'BAR BB| Open rates'!AZ21*0.9*0.9</f>
        <v>32319</v>
      </c>
      <c r="BA21" s="84">
        <f>'BAR BB| Open rates'!BA21*0.9*0.9</f>
        <v>30699</v>
      </c>
    </row>
    <row r="22" spans="1:53" s="14" customFormat="1" ht="12" hidden="1" customHeight="1" x14ac:dyDescent="0.2">
      <c r="A22" s="134" t="s">
        <v>158</v>
      </c>
    </row>
    <row r="23" spans="1:53" s="14" customFormat="1" ht="12" hidden="1" customHeight="1" x14ac:dyDescent="0.2">
      <c r="A23" s="42" t="s">
        <v>8</v>
      </c>
    </row>
    <row r="24" spans="1:53" s="14" customFormat="1" ht="12" customHeight="1" x14ac:dyDescent="0.2">
      <c r="A24" s="123"/>
    </row>
    <row r="25" spans="1:53" s="14" customFormat="1" ht="12" customHeight="1" x14ac:dyDescent="0.2">
      <c r="A25" s="223" t="s">
        <v>157</v>
      </c>
    </row>
    <row r="26" spans="1:53" s="14" customFormat="1" ht="12" customHeight="1" x14ac:dyDescent="0.2">
      <c r="A26" s="223"/>
    </row>
    <row r="27" spans="1:53" s="14" customFormat="1" ht="12" customHeight="1" x14ac:dyDescent="0.2">
      <c r="A27" s="223"/>
    </row>
    <row r="28" spans="1:53" s="14" customFormat="1" ht="12" customHeight="1" x14ac:dyDescent="0.2">
      <c r="A28" s="20"/>
    </row>
    <row r="29" spans="1:53" customFormat="1" ht="12.75" x14ac:dyDescent="0.2">
      <c r="A29" s="139" t="s">
        <v>80</v>
      </c>
    </row>
    <row r="30" spans="1:53" s="31" customFormat="1" ht="38.25" customHeight="1" x14ac:dyDescent="0.2">
      <c r="A30" s="210" t="s">
        <v>275</v>
      </c>
    </row>
    <row r="31" spans="1:53" customFormat="1" ht="38.25" customHeight="1" x14ac:dyDescent="0.2">
      <c r="A31" s="150" t="s">
        <v>276</v>
      </c>
    </row>
    <row r="32" spans="1:53" customFormat="1" ht="12.75" x14ac:dyDescent="0.2">
      <c r="A32" s="1"/>
    </row>
    <row r="33" spans="1:1" customFormat="1" ht="12.75" x14ac:dyDescent="0.2">
      <c r="A33" s="137" t="s">
        <v>58</v>
      </c>
    </row>
    <row r="34" spans="1:1" s="13" customFormat="1" ht="35.25" customHeight="1" x14ac:dyDescent="0.2">
      <c r="A34" s="150" t="s">
        <v>163</v>
      </c>
    </row>
    <row r="35" spans="1:1" s="13" customFormat="1" ht="35.25" customHeight="1" x14ac:dyDescent="0.2">
      <c r="A35" s="150" t="s">
        <v>188</v>
      </c>
    </row>
    <row r="36" spans="1:1" s="13" customFormat="1" ht="35.25" customHeight="1" x14ac:dyDescent="0.2">
      <c r="A36" s="150" t="s">
        <v>164</v>
      </c>
    </row>
    <row r="37" spans="1:1" s="13" customFormat="1" ht="13.5" customHeight="1" x14ac:dyDescent="0.2">
      <c r="A37" s="150" t="s">
        <v>165</v>
      </c>
    </row>
    <row r="38" spans="1:1" s="13" customFormat="1" ht="35.25" customHeight="1" x14ac:dyDescent="0.2">
      <c r="A38" s="150" t="s">
        <v>162</v>
      </c>
    </row>
    <row r="39" spans="1:1" s="13" customFormat="1" ht="35.25" customHeight="1" x14ac:dyDescent="0.2">
      <c r="A39" s="145" t="s">
        <v>173</v>
      </c>
    </row>
    <row r="40" spans="1:1" ht="12" customHeight="1" x14ac:dyDescent="0.2">
      <c r="A40" s="151"/>
    </row>
    <row r="41" spans="1:1" x14ac:dyDescent="0.2">
      <c r="A41" s="140" t="s">
        <v>80</v>
      </c>
    </row>
    <row r="42" spans="1:1" ht="12" customHeight="1" x14ac:dyDescent="0.2">
      <c r="A42" s="252" t="s">
        <v>152</v>
      </c>
    </row>
    <row r="43" spans="1:1" x14ac:dyDescent="0.2">
      <c r="A43" s="253"/>
    </row>
    <row r="45" spans="1:1" x14ac:dyDescent="0.2">
      <c r="A45" s="141" t="s">
        <v>65</v>
      </c>
    </row>
    <row r="46" spans="1:1" ht="84" x14ac:dyDescent="0.2">
      <c r="A46" s="142" t="s">
        <v>81</v>
      </c>
    </row>
  </sheetData>
  <mergeCells count="2">
    <mergeCell ref="A25:A27"/>
    <mergeCell ref="A42:A43"/>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workbookViewId="0">
      <pane xSplit="1" topLeftCell="B1" activePane="topRight" state="frozen"/>
      <selection activeCell="A10" sqref="A10"/>
      <selection pane="topRight" activeCell="C12" sqref="C12"/>
    </sheetView>
  </sheetViews>
  <sheetFormatPr defaultRowHeight="12.75" x14ac:dyDescent="0.2"/>
  <cols>
    <col min="1" max="1" width="48.140625" style="5" customWidth="1"/>
    <col min="2" max="2" width="10" customWidth="1"/>
    <col min="3" max="5" width="9.7109375" customWidth="1"/>
  </cols>
  <sheetData>
    <row r="1" spans="1:5" ht="24" x14ac:dyDescent="0.2">
      <c r="A1" s="47" t="s">
        <v>50</v>
      </c>
    </row>
    <row r="2" spans="1:5" x14ac:dyDescent="0.2">
      <c r="A2" s="192" t="s">
        <v>250</v>
      </c>
    </row>
    <row r="3" spans="1:5" x14ac:dyDescent="0.2">
      <c r="A3" s="192" t="s">
        <v>251</v>
      </c>
    </row>
    <row r="4" spans="1:5" s="11" customFormat="1" ht="21.75" customHeight="1" x14ac:dyDescent="0.2">
      <c r="A4" s="74" t="s">
        <v>52</v>
      </c>
      <c r="B4" s="148" t="e">
        <f>'BAR BB| Open rates'!#REF!</f>
        <v>#REF!</v>
      </c>
      <c r="C4" s="148" t="e">
        <f>'BAR BB| Open rates'!#REF!</f>
        <v>#REF!</v>
      </c>
      <c r="D4" s="148" t="e">
        <f>'BAR BB| Open rates'!#REF!</f>
        <v>#REF!</v>
      </c>
      <c r="E4" s="148" t="e">
        <f>'BAR BB| Open rates'!#REF!</f>
        <v>#REF!</v>
      </c>
    </row>
    <row r="5" spans="1:5" s="172" customFormat="1" ht="21.75" customHeight="1" x14ac:dyDescent="0.2">
      <c r="A5" s="171"/>
      <c r="B5" s="148" t="e">
        <f>'BAR BB| Open rates'!#REF!</f>
        <v>#REF!</v>
      </c>
      <c r="C5" s="148" t="e">
        <f>'BAR BB| Open rates'!#REF!</f>
        <v>#REF!</v>
      </c>
      <c r="D5" s="148" t="e">
        <f>'BAR BB| Open rates'!#REF!</f>
        <v>#REF!</v>
      </c>
      <c r="E5" s="148" t="e">
        <f>'BAR BB| Open rates'!#REF!</f>
        <v>#REF!</v>
      </c>
    </row>
    <row r="6" spans="1:5" s="11" customFormat="1" x14ac:dyDescent="0.2">
      <c r="A6" s="33" t="s">
        <v>53</v>
      </c>
      <c r="B6" s="136"/>
      <c r="C6" s="136"/>
      <c r="D6" s="136"/>
      <c r="E6" s="136"/>
    </row>
    <row r="7" spans="1:5" s="11" customFormat="1" x14ac:dyDescent="0.2">
      <c r="A7" s="42">
        <v>1</v>
      </c>
      <c r="B7" s="84" t="e">
        <f>'BAR BB| Open rates'!#REF!*0.9*0.87</f>
        <v>#REF!</v>
      </c>
      <c r="C7" s="84" t="e">
        <f>'BAR BB| Open rates'!#REF!*0.9*0.87</f>
        <v>#REF!</v>
      </c>
      <c r="D7" s="84" t="e">
        <f>'BAR BB| Open rates'!#REF!*0.9*0.87</f>
        <v>#REF!</v>
      </c>
      <c r="E7" s="84" t="e">
        <f>'BAR BB| Open rates'!#REF!*0.9*0.87</f>
        <v>#REF!</v>
      </c>
    </row>
    <row r="8" spans="1:5" s="11" customFormat="1" x14ac:dyDescent="0.2">
      <c r="A8" s="42">
        <v>2</v>
      </c>
      <c r="B8" s="84" t="e">
        <f>'BAR BB| Open rates'!#REF!*0.9*0.87</f>
        <v>#REF!</v>
      </c>
      <c r="C8" s="84" t="e">
        <f>'BAR BB| Open rates'!#REF!*0.9*0.87</f>
        <v>#REF!</v>
      </c>
      <c r="D8" s="84" t="e">
        <f>'BAR BB| Open rates'!#REF!*0.9*0.87</f>
        <v>#REF!</v>
      </c>
      <c r="E8" s="84" t="e">
        <f>'BAR BB| Open rates'!#REF!*0.9*0.87</f>
        <v>#REF!</v>
      </c>
    </row>
    <row r="9" spans="1:5" s="11" customFormat="1" x14ac:dyDescent="0.2">
      <c r="A9" s="33" t="s">
        <v>54</v>
      </c>
      <c r="B9" s="84"/>
      <c r="C9" s="84"/>
      <c r="D9" s="84"/>
      <c r="E9" s="84"/>
    </row>
    <row r="10" spans="1:5" s="11" customFormat="1" x14ac:dyDescent="0.2">
      <c r="A10" s="42">
        <v>1</v>
      </c>
      <c r="B10" s="84" t="e">
        <f>'BAR BB| Open rates'!#REF!*0.9*0.87</f>
        <v>#REF!</v>
      </c>
      <c r="C10" s="84" t="e">
        <f>'BAR BB| Open rates'!#REF!*0.9*0.87</f>
        <v>#REF!</v>
      </c>
      <c r="D10" s="84" t="e">
        <f>'BAR BB| Open rates'!#REF!*0.9*0.87</f>
        <v>#REF!</v>
      </c>
      <c r="E10" s="84" t="e">
        <f>'BAR BB| Open rates'!#REF!*0.9*0.87</f>
        <v>#REF!</v>
      </c>
    </row>
    <row r="11" spans="1:5" s="11" customFormat="1" x14ac:dyDescent="0.2">
      <c r="A11" s="42">
        <v>2</v>
      </c>
      <c r="B11" s="84" t="e">
        <f>'BAR BB| Open rates'!#REF!*0.9*0.87</f>
        <v>#REF!</v>
      </c>
      <c r="C11" s="84" t="e">
        <f>'BAR BB| Open rates'!#REF!*0.9*0.87</f>
        <v>#REF!</v>
      </c>
      <c r="D11" s="84" t="e">
        <f>'BAR BB| Open rates'!#REF!*0.9*0.87</f>
        <v>#REF!</v>
      </c>
      <c r="E11" s="84" t="e">
        <f>'BAR BB| Open rates'!#REF!*0.9*0.87</f>
        <v>#REF!</v>
      </c>
    </row>
    <row r="12" spans="1:5" s="11" customFormat="1" x14ac:dyDescent="0.2">
      <c r="A12" s="33" t="s">
        <v>151</v>
      </c>
      <c r="B12" s="84"/>
      <c r="C12" s="84"/>
      <c r="D12" s="84"/>
      <c r="E12" s="84"/>
    </row>
    <row r="13" spans="1:5" s="11" customFormat="1" x14ac:dyDescent="0.2">
      <c r="A13" s="42">
        <v>1</v>
      </c>
      <c r="B13" s="84" t="e">
        <f>'BAR BB| Open rates'!#REF!*0.9*0.87</f>
        <v>#REF!</v>
      </c>
      <c r="C13" s="84" t="e">
        <f>'BAR BB| Open rates'!#REF!*0.9*0.87</f>
        <v>#REF!</v>
      </c>
      <c r="D13" s="84" t="e">
        <f>'BAR BB| Open rates'!#REF!*0.9*0.87</f>
        <v>#REF!</v>
      </c>
      <c r="E13" s="84" t="e">
        <f>'BAR BB| Open rates'!#REF!*0.9*0.87</f>
        <v>#REF!</v>
      </c>
    </row>
    <row r="14" spans="1:5" s="11" customFormat="1" x14ac:dyDescent="0.2">
      <c r="A14" s="42">
        <v>2</v>
      </c>
      <c r="B14" s="84" t="e">
        <f>'BAR BB| Open rates'!#REF!*0.9*0.87</f>
        <v>#REF!</v>
      </c>
      <c r="C14" s="84" t="e">
        <f>'BAR BB| Open rates'!#REF!*0.9*0.87</f>
        <v>#REF!</v>
      </c>
      <c r="D14" s="84" t="e">
        <f>'BAR BB| Open rates'!#REF!*0.9*0.87</f>
        <v>#REF!</v>
      </c>
      <c r="E14" s="84" t="e">
        <f>'BAR BB| Open rates'!#REF!*0.9*0.87</f>
        <v>#REF!</v>
      </c>
    </row>
    <row r="15" spans="1:5" x14ac:dyDescent="0.2">
      <c r="A15" s="123"/>
    </row>
    <row r="16" spans="1:5" x14ac:dyDescent="0.2">
      <c r="A16" s="223" t="s">
        <v>157</v>
      </c>
    </row>
    <row r="17" spans="1:1" x14ac:dyDescent="0.2">
      <c r="A17" s="223"/>
    </row>
    <row r="18" spans="1:1" ht="13.5" thickBot="1" x14ac:dyDescent="0.25">
      <c r="A18" s="123"/>
    </row>
    <row r="19" spans="1:1" s="11" customFormat="1" ht="184.5" customHeight="1" thickBot="1" x14ac:dyDescent="0.25">
      <c r="A19" s="213"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252</v>
      </c>
    </row>
    <row r="23" spans="1:1" ht="24.75" customHeight="1" x14ac:dyDescent="0.2">
      <c r="A23" s="109" t="s">
        <v>253</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93" t="s">
        <v>254</v>
      </c>
    </row>
    <row r="35" spans="1:1" ht="24" customHeight="1" x14ac:dyDescent="0.2">
      <c r="A35" s="145" t="s">
        <v>179</v>
      </c>
    </row>
    <row r="36" spans="1:1" ht="12.75" customHeight="1" x14ac:dyDescent="0.2">
      <c r="A36" s="193"/>
    </row>
    <row r="37" spans="1:1" s="11" customFormat="1" ht="15" customHeight="1" x14ac:dyDescent="0.2">
      <c r="A37" s="254" t="s">
        <v>103</v>
      </c>
    </row>
    <row r="38" spans="1:1" ht="15" customHeight="1" x14ac:dyDescent="0.2">
      <c r="A38" s="255"/>
    </row>
    <row r="39" spans="1:1" ht="51" customHeight="1" x14ac:dyDescent="0.2">
      <c r="A39" s="256"/>
    </row>
    <row r="40" spans="1:1" x14ac:dyDescent="0.2">
      <c r="A40" s="144"/>
    </row>
    <row r="41" spans="1:1" ht="36" x14ac:dyDescent="0.2">
      <c r="A41" s="144" t="s">
        <v>105</v>
      </c>
    </row>
    <row r="42" spans="1:1" x14ac:dyDescent="0.2">
      <c r="A42" s="133"/>
    </row>
    <row r="43" spans="1:1" ht="24" x14ac:dyDescent="0.2">
      <c r="A43" s="178" t="s">
        <v>180</v>
      </c>
    </row>
    <row r="44" spans="1:1" x14ac:dyDescent="0.2">
      <c r="A44" s="214" t="s">
        <v>290</v>
      </c>
    </row>
    <row r="45" spans="1:1" s="11" customFormat="1" x14ac:dyDescent="0.2">
      <c r="A45" s="193"/>
    </row>
    <row r="46" spans="1:1" s="11" customFormat="1" x14ac:dyDescent="0.2">
      <c r="A46" s="137" t="s">
        <v>65</v>
      </c>
    </row>
    <row r="47" spans="1:1" s="11" customFormat="1" ht="42" customHeight="1" x14ac:dyDescent="0.2">
      <c r="A47" s="144" t="s">
        <v>104</v>
      </c>
    </row>
    <row r="48" spans="1: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24"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 s="11" customFormat="1" ht="13.5" customHeight="1" x14ac:dyDescent="0.2">
      <c r="A65" s="196"/>
    </row>
    <row r="66" spans="1:1" s="11" customFormat="1" x14ac:dyDescent="0.2">
      <c r="A66" s="194" t="s">
        <v>261</v>
      </c>
    </row>
    <row r="67" spans="1:1" s="11" customFormat="1" x14ac:dyDescent="0.2">
      <c r="A67" s="196" t="s">
        <v>262</v>
      </c>
    </row>
    <row r="68" spans="1:1" s="11" customFormat="1" ht="13.5" thickBot="1" x14ac:dyDescent="0.25">
      <c r="A68" s="198"/>
    </row>
    <row r="69" spans="1:1" s="11" customFormat="1" ht="77.25" customHeight="1" x14ac:dyDescent="0.2">
      <c r="A69" s="199" t="s">
        <v>263</v>
      </c>
    </row>
    <row r="70" spans="1:1" s="11" customFormat="1" ht="24.75" thickBot="1" x14ac:dyDescent="0.25">
      <c r="A70" s="200" t="s">
        <v>128</v>
      </c>
    </row>
    <row r="71" spans="1:1" s="11" customFormat="1" x14ac:dyDescent="0.2">
      <c r="A71" s="5"/>
    </row>
    <row r="72" spans="1:1" s="11" customFormat="1" ht="24" x14ac:dyDescent="0.2">
      <c r="A72" s="135" t="s">
        <v>264</v>
      </c>
    </row>
    <row r="73" spans="1:1" s="11" customFormat="1" ht="24" x14ac:dyDescent="0.2">
      <c r="A73" s="182" t="s">
        <v>239</v>
      </c>
    </row>
    <row r="74" spans="1:1" s="11" customFormat="1" x14ac:dyDescent="0.2">
      <c r="A74" s="176" t="s">
        <v>182</v>
      </c>
    </row>
    <row r="75" spans="1:1" x14ac:dyDescent="0.2">
      <c r="A75" s="144"/>
    </row>
    <row r="76" spans="1:1" x14ac:dyDescent="0.2">
      <c r="A76" s="182" t="s">
        <v>194</v>
      </c>
    </row>
    <row r="77" spans="1:1" x14ac:dyDescent="0.2">
      <c r="A77" s="176" t="s">
        <v>265</v>
      </c>
    </row>
    <row r="78" spans="1:1" s="11" customFormat="1" x14ac:dyDescent="0.2">
      <c r="A78" s="144"/>
    </row>
    <row r="79" spans="1:1" s="11" customFormat="1" x14ac:dyDescent="0.2">
      <c r="A79" s="182" t="s">
        <v>266</v>
      </c>
    </row>
    <row r="80" spans="1: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60" x14ac:dyDescent="0.2">
      <c r="A91" s="202" t="s">
        <v>271</v>
      </c>
    </row>
    <row r="92" spans="1:1" s="11" customFormat="1" ht="24.75" thickBot="1" x14ac:dyDescent="0.25">
      <c r="A92" s="203" t="s">
        <v>272</v>
      </c>
    </row>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 s="11" customFormat="1" x14ac:dyDescent="0.2">
      <c r="A97" s="31"/>
    </row>
    <row r="98" spans="1:1" s="11" customFormat="1" x14ac:dyDescent="0.2">
      <c r="A98" s="31"/>
    </row>
    <row r="99" spans="1:1" s="11" customFormat="1" x14ac:dyDescent="0.2">
      <c r="A99" s="31"/>
    </row>
    <row r="100" spans="1:1" s="11" customFormat="1" x14ac:dyDescent="0.2">
      <c r="A100" s="204"/>
    </row>
    <row r="101" spans="1:1" x14ac:dyDescent="0.2">
      <c r="A101" s="143"/>
    </row>
    <row r="102" spans="1:1" x14ac:dyDescent="0.2">
      <c r="A102" s="143"/>
    </row>
    <row r="103" spans="1:1" x14ac:dyDescent="0.2">
      <c r="A103" s="143"/>
    </row>
    <row r="104" spans="1:1" x14ac:dyDescent="0.2">
      <c r="A104" s="143"/>
    </row>
    <row r="105" spans="1:1" x14ac:dyDescent="0.2">
      <c r="A105" s="143"/>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45"/>
  <sheetViews>
    <sheetView workbookViewId="0">
      <pane xSplit="1" topLeftCell="B1" activePane="topRight" state="frozen"/>
      <selection activeCell="A10" sqref="A10"/>
      <selection pane="topRight" activeCell="D10" sqref="D10"/>
    </sheetView>
  </sheetViews>
  <sheetFormatPr defaultRowHeight="12.75" x14ac:dyDescent="0.2"/>
  <cols>
    <col min="1" max="1" width="43.85546875" style="5" customWidth="1"/>
    <col min="2" max="171" width="9.5703125" style="106" customWidth="1"/>
  </cols>
  <sheetData>
    <row r="1" spans="1:171" ht="24" x14ac:dyDescent="0.2">
      <c r="A1" s="47" t="s">
        <v>50</v>
      </c>
    </row>
    <row r="2" spans="1:171" x14ac:dyDescent="0.2">
      <c r="A2" s="192" t="s">
        <v>250</v>
      </c>
    </row>
    <row r="3" spans="1:171" x14ac:dyDescent="0.2">
      <c r="A3" s="132" t="s">
        <v>273</v>
      </c>
    </row>
    <row r="4" spans="1:171" s="11" customFormat="1" ht="21.75" customHeight="1" x14ac:dyDescent="0.2">
      <c r="A4" s="74" t="s">
        <v>52</v>
      </c>
      <c r="B4" s="73" t="e">
        <f>'НСЛ| FIT18'!B4</f>
        <v>#REF!</v>
      </c>
      <c r="C4" s="73" t="e">
        <f>'НСЛ| FIT18'!C4</f>
        <v>#REF!</v>
      </c>
      <c r="D4" s="73" t="e">
        <f>'НСЛ| FIT18'!D4</f>
        <v>#REF!</v>
      </c>
      <c r="E4" s="73" t="e">
        <f>'НСЛ| FIT18'!E4</f>
        <v>#REF!</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row>
    <row r="5" spans="1:171" s="11" customFormat="1" ht="21.75" customHeight="1" x14ac:dyDescent="0.2">
      <c r="A5" s="74"/>
      <c r="B5" s="73" t="e">
        <f>'НСЛ| FIT18'!B5</f>
        <v>#REF!</v>
      </c>
      <c r="C5" s="73" t="e">
        <f>'НСЛ| FIT18'!C5</f>
        <v>#REF!</v>
      </c>
      <c r="D5" s="73" t="e">
        <f>'НСЛ| FIT18'!D5</f>
        <v>#REF!</v>
      </c>
      <c r="E5" s="73" t="e">
        <f>'НСЛ| FIT18'!E5</f>
        <v>#REF!</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row>
    <row r="6" spans="1:171" s="11" customFormat="1" x14ac:dyDescent="0.2">
      <c r="A6" s="33" t="s">
        <v>53</v>
      </c>
      <c r="B6" s="136"/>
      <c r="C6" s="136"/>
      <c r="D6" s="136"/>
      <c r="E6" s="136"/>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row>
    <row r="7" spans="1:171" s="11" customFormat="1" x14ac:dyDescent="0.2">
      <c r="A7" s="42">
        <v>1</v>
      </c>
      <c r="B7" s="84" t="e">
        <f>'BAR BB| Open rates'!#REF!*0.9*0.87+25</f>
        <v>#REF!</v>
      </c>
      <c r="C7" s="84" t="e">
        <f>'BAR BB| Open rates'!#REF!*0.9*0.87+25</f>
        <v>#REF!</v>
      </c>
      <c r="D7" s="84" t="e">
        <f>'BAR BB| Open rates'!#REF!*0.9*0.87+25</f>
        <v>#REF!</v>
      </c>
      <c r="E7" s="84" t="e">
        <f>'BAR BB| Open rates'!#REF!*0.9*0.87+25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row>
    <row r="8" spans="1:171" s="11" customFormat="1" x14ac:dyDescent="0.2">
      <c r="A8" s="42">
        <v>2</v>
      </c>
      <c r="B8" s="84" t="e">
        <f>'BAR BB| Open rates'!#REF!*0.9*0.87+25</f>
        <v>#REF!</v>
      </c>
      <c r="C8" s="84" t="e">
        <f>'BAR BB| Open rates'!#REF!*0.9*0.87+25</f>
        <v>#REF!</v>
      </c>
      <c r="D8" s="84" t="e">
        <f>'BAR BB| Open rates'!#REF!*0.9*0.87+25</f>
        <v>#REF!</v>
      </c>
      <c r="E8" s="84" t="e">
        <f>'BAR BB| Open rates'!#REF!*0.9*0.87+25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row>
    <row r="9" spans="1:171"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row>
    <row r="10" spans="1:171" s="11" customFormat="1" x14ac:dyDescent="0.2">
      <c r="A10" s="42">
        <v>1</v>
      </c>
      <c r="B10" s="84" t="e">
        <f>'BAR BB| Open rates'!#REF!*0.9*0.87+25</f>
        <v>#REF!</v>
      </c>
      <c r="C10" s="84" t="e">
        <f>'BAR BB| Open rates'!#REF!*0.9*0.87+25</f>
        <v>#REF!</v>
      </c>
      <c r="D10" s="84" t="e">
        <f>'BAR BB| Open rates'!#REF!*0.9*0.87+25</f>
        <v>#REF!</v>
      </c>
      <c r="E10" s="84" t="e">
        <f>'BAR BB| Open rates'!#REF!*0.9*0.87+25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row>
    <row r="11" spans="1:171" s="11" customFormat="1" x14ac:dyDescent="0.2">
      <c r="A11" s="42">
        <v>2</v>
      </c>
      <c r="B11" s="84" t="e">
        <f>'BAR BB| Open rates'!#REF!*0.9*0.87+25</f>
        <v>#REF!</v>
      </c>
      <c r="C11" s="84" t="e">
        <f>'BAR BB| Open rates'!#REF!*0.9*0.87+25</f>
        <v>#REF!</v>
      </c>
      <c r="D11" s="84" t="e">
        <f>'BAR BB| Open rates'!#REF!*0.9*0.87+25</f>
        <v>#REF!</v>
      </c>
      <c r="E11" s="84" t="e">
        <f>'BAR BB| Open rates'!#REF!*0.9*0.87+25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row>
    <row r="12" spans="1:171"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row>
    <row r="13" spans="1:171" s="11" customFormat="1" x14ac:dyDescent="0.2">
      <c r="A13" s="42">
        <v>1</v>
      </c>
      <c r="B13" s="84" t="e">
        <f>'BAR BB| Open rates'!#REF!*0.9*0.87+25</f>
        <v>#REF!</v>
      </c>
      <c r="C13" s="84" t="e">
        <f>'BAR BB| Open rates'!#REF!*0.9*0.87+25</f>
        <v>#REF!</v>
      </c>
      <c r="D13" s="84" t="e">
        <f>'BAR BB| Open rates'!#REF!*0.9*0.87+25</f>
        <v>#REF!</v>
      </c>
      <c r="E13" s="84" t="e">
        <f>'BAR BB| Open rates'!#REF!*0.9*0.87+25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row>
    <row r="14" spans="1:171" s="11" customFormat="1" x14ac:dyDescent="0.2">
      <c r="A14" s="42">
        <v>2</v>
      </c>
      <c r="B14" s="84" t="e">
        <f>'BAR BB| Open rates'!#REF!*0.9*0.87+25</f>
        <v>#REF!</v>
      </c>
      <c r="C14" s="84" t="e">
        <f>'BAR BB| Open rates'!#REF!*0.9*0.87+25</f>
        <v>#REF!</v>
      </c>
      <c r="D14" s="84" t="e">
        <f>'BAR BB| Open rates'!#REF!*0.9*0.87+25</f>
        <v>#REF!</v>
      </c>
      <c r="E14" s="84" t="e">
        <f>'BAR BB| Open rates'!#REF!*0.9*0.87+25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row>
    <row r="15" spans="1:171" x14ac:dyDescent="0.2">
      <c r="A15" s="123"/>
      <c r="B15"/>
      <c r="C15"/>
      <c r="D15"/>
      <c r="E15"/>
    </row>
    <row r="16" spans="1:171" x14ac:dyDescent="0.2">
      <c r="A16" s="223"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row>
    <row r="17" spans="1:171" x14ac:dyDescent="0.2">
      <c r="A17" s="223"/>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row>
    <row r="18" spans="1:171"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row>
    <row r="19" spans="1:171" s="11" customFormat="1" ht="184.5" customHeight="1" thickBot="1" x14ac:dyDescent="0.25">
      <c r="A19" s="213" t="s">
        <v>277</v>
      </c>
    </row>
    <row r="20" spans="1:171" s="11" customFormat="1" ht="10.5" customHeight="1" x14ac:dyDescent="0.2">
      <c r="A20" s="5"/>
    </row>
    <row r="21" spans="1:171" s="11" customFormat="1" ht="21.75" customHeight="1" x14ac:dyDescent="0.2">
      <c r="A21" s="87" t="s">
        <v>80</v>
      </c>
    </row>
    <row r="22" spans="1:171" s="11" customFormat="1" ht="24.75" customHeight="1" x14ac:dyDescent="0.2">
      <c r="A22" s="109" t="s">
        <v>252</v>
      </c>
    </row>
    <row r="23" spans="1:171" ht="24.75" customHeight="1" x14ac:dyDescent="0.2">
      <c r="A23" s="109" t="s">
        <v>253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row>
    <row r="24" spans="1:171"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row>
    <row r="25" spans="1:171"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row>
    <row r="26" spans="1:171"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row>
    <row r="27" spans="1:171" s="155" customFormat="1" ht="35.25" customHeight="1" x14ac:dyDescent="0.2">
      <c r="A27" s="150" t="s">
        <v>163</v>
      </c>
    </row>
    <row r="28" spans="1:171" s="155" customFormat="1" ht="35.25" customHeight="1" x14ac:dyDescent="0.2">
      <c r="A28" s="150" t="s">
        <v>188</v>
      </c>
    </row>
    <row r="29" spans="1:171" s="155" customFormat="1" ht="35.25" customHeight="1" x14ac:dyDescent="0.2">
      <c r="A29" s="150" t="s">
        <v>164</v>
      </c>
    </row>
    <row r="30" spans="1:171" s="155" customFormat="1" ht="13.5" customHeight="1" x14ac:dyDescent="0.2">
      <c r="A30" s="150" t="s">
        <v>165</v>
      </c>
    </row>
    <row r="31" spans="1:171" s="155" customFormat="1" ht="35.25" customHeight="1" x14ac:dyDescent="0.2">
      <c r="A31" s="150" t="s">
        <v>162</v>
      </c>
    </row>
    <row r="32" spans="1:171"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row>
    <row r="33" spans="1:171"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row>
    <row r="34" spans="1:171" ht="15" customHeight="1" x14ac:dyDescent="0.2">
      <c r="A34" s="193" t="s">
        <v>254</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row>
    <row r="35" spans="1:171"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row>
    <row r="36" spans="1:171" ht="12.75" customHeight="1" x14ac:dyDescent="0.2">
      <c r="A36" s="19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row>
    <row r="37" spans="1:171" s="11" customFormat="1" ht="15" customHeight="1" x14ac:dyDescent="0.2">
      <c r="A37" s="254" t="s">
        <v>103</v>
      </c>
    </row>
    <row r="38" spans="1:171" ht="15" customHeight="1" x14ac:dyDescent="0.2">
      <c r="A38" s="25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row>
    <row r="39" spans="1:171" ht="51" customHeight="1" x14ac:dyDescent="0.2">
      <c r="A39" s="256"/>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row>
    <row r="40" spans="1:171"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row>
    <row r="41" spans="1:171"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row>
    <row r="42" spans="1:171"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row>
    <row r="43" spans="1:171" ht="36" x14ac:dyDescent="0.2">
      <c r="A43" s="178"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row>
    <row r="44" spans="1:171" x14ac:dyDescent="0.2">
      <c r="A44" s="214" t="s">
        <v>290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row>
    <row r="45" spans="1:171" s="11" customFormat="1" x14ac:dyDescent="0.2">
      <c r="A45" s="193"/>
    </row>
    <row r="46" spans="1:171" s="11" customFormat="1" x14ac:dyDescent="0.2">
      <c r="A46" s="137" t="s">
        <v>65</v>
      </c>
    </row>
    <row r="47" spans="1:171" s="11" customFormat="1" ht="42" customHeight="1" x14ac:dyDescent="0.2">
      <c r="A47" s="144" t="s">
        <v>104</v>
      </c>
    </row>
    <row r="48" spans="1:17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36"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71" s="11" customFormat="1" ht="13.5" customHeight="1" x14ac:dyDescent="0.2">
      <c r="A65" s="196"/>
    </row>
    <row r="66" spans="1:171" s="11" customFormat="1" x14ac:dyDescent="0.2">
      <c r="A66" s="194" t="s">
        <v>261</v>
      </c>
    </row>
    <row r="67" spans="1:171" s="11" customFormat="1" x14ac:dyDescent="0.2">
      <c r="A67" s="196" t="s">
        <v>262</v>
      </c>
    </row>
    <row r="68" spans="1:171" s="11" customFormat="1" ht="13.5" thickBot="1" x14ac:dyDescent="0.25">
      <c r="A68" s="198"/>
    </row>
    <row r="69" spans="1:171" s="11" customFormat="1" ht="77.25" customHeight="1" x14ac:dyDescent="0.2">
      <c r="A69" s="199" t="s">
        <v>263</v>
      </c>
    </row>
    <row r="70" spans="1:171" s="11" customFormat="1" ht="24.75" thickBot="1" x14ac:dyDescent="0.25">
      <c r="A70" s="200" t="s">
        <v>128</v>
      </c>
    </row>
    <row r="71" spans="1:171" s="11" customFormat="1" x14ac:dyDescent="0.2">
      <c r="A71" s="5"/>
    </row>
    <row r="72" spans="1:171" s="11" customFormat="1" ht="24" x14ac:dyDescent="0.2">
      <c r="A72" s="135" t="s">
        <v>264</v>
      </c>
    </row>
    <row r="73" spans="1:171" s="11" customFormat="1" ht="24" x14ac:dyDescent="0.2">
      <c r="A73" s="182" t="s">
        <v>239</v>
      </c>
    </row>
    <row r="74" spans="1:171" s="11" customFormat="1" x14ac:dyDescent="0.2">
      <c r="A74" s="176" t="s">
        <v>182</v>
      </c>
    </row>
    <row r="75" spans="1:171" x14ac:dyDescent="0.2">
      <c r="A75" s="144"/>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row>
    <row r="76" spans="1:171" x14ac:dyDescent="0.2">
      <c r="A76" s="182" t="s">
        <v>194</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row>
    <row r="77" spans="1:171" x14ac:dyDescent="0.2">
      <c r="A77" s="176" t="s">
        <v>265</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row>
    <row r="78" spans="1:171" s="11" customFormat="1" x14ac:dyDescent="0.2">
      <c r="A78" s="144"/>
    </row>
    <row r="79" spans="1:171" s="11" customFormat="1" x14ac:dyDescent="0.2">
      <c r="A79" s="182" t="s">
        <v>266</v>
      </c>
    </row>
    <row r="80" spans="1:17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72" x14ac:dyDescent="0.2">
      <c r="A91" s="202" t="s">
        <v>271</v>
      </c>
    </row>
    <row r="92" spans="1:1" s="11" customFormat="1" ht="24.75" thickBot="1" x14ac:dyDescent="0.25">
      <c r="A92" s="203" t="s">
        <v>272</v>
      </c>
    </row>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71" s="11" customFormat="1" x14ac:dyDescent="0.2">
      <c r="A97" s="31"/>
    </row>
    <row r="98" spans="1:171" s="11" customFormat="1" x14ac:dyDescent="0.2">
      <c r="A98" s="31"/>
    </row>
    <row r="99" spans="1:171" s="11" customFormat="1" x14ac:dyDescent="0.2">
      <c r="A99" s="31"/>
    </row>
    <row r="100" spans="1:171" s="11" customFormat="1" x14ac:dyDescent="0.2">
      <c r="A100" s="204"/>
    </row>
    <row r="101" spans="1:171"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row>
    <row r="102" spans="1:171"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row>
    <row r="103" spans="1:171"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row>
    <row r="104" spans="1:171"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row>
    <row r="105" spans="1:171" x14ac:dyDescent="0.2">
      <c r="A105" s="14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row>
    <row r="106" spans="1:171"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row>
    <row r="107" spans="1:171"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row>
    <row r="108" spans="1:171"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row>
    <row r="109" spans="1:171"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row>
    <row r="110" spans="1:171"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row>
    <row r="111" spans="1:171"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row>
    <row r="112" spans="1:171"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row>
    <row r="113" spans="1:171"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row>
    <row r="114" spans="1:171"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row>
    <row r="115" spans="1:171"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row>
    <row r="116" spans="1:171"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row>
    <row r="117" spans="1:171"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row>
    <row r="118" spans="1:171"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row>
    <row r="119" spans="1:171"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row>
    <row r="120" spans="1:171"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row>
    <row r="121" spans="1:171"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row>
    <row r="122" spans="1:171"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row>
    <row r="123" spans="1:171"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row>
    <row r="124" spans="1:171"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row>
    <row r="125" spans="1:171"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row>
    <row r="126" spans="1:171"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row>
    <row r="127" spans="1:171"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row>
    <row r="128" spans="1:171"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row>
    <row r="129" spans="1:171"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row>
    <row r="130" spans="1:171"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row>
    <row r="131" spans="1:171"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row>
    <row r="132" spans="1:171"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row>
    <row r="133" spans="1:171"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row>
    <row r="134" spans="1:171"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row>
    <row r="135" spans="1:171"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71"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71"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71"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71"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71"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71"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71"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71"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71"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71"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71"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71"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71"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71"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71"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71"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71"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71"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71"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71"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71"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71"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71"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71"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71"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71"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71"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71"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71"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71"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71"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71"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71"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71"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71"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71"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71"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71"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71"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71"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71"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71"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71"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71"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71"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71"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71"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71"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row>
    <row r="184" spans="1:171"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row>
    <row r="185" spans="1:171"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row>
    <row r="186" spans="1:171"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row>
    <row r="187" spans="1:171"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row>
    <row r="188" spans="1:171"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row>
    <row r="189" spans="1:171"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row>
    <row r="190" spans="1:171"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row>
    <row r="191" spans="1:171"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row>
    <row r="192" spans="1:171"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row>
    <row r="193" spans="1:171"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row>
    <row r="194" spans="1:171"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row>
    <row r="195" spans="1:171"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row>
    <row r="196" spans="1:171"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row>
    <row r="197" spans="1:171"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row>
    <row r="198" spans="1:171"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row>
    <row r="199" spans="1:171"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row>
    <row r="200" spans="1:171"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row>
    <row r="201" spans="1:171"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row>
    <row r="202" spans="1:171"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row>
    <row r="203" spans="1:171"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row>
    <row r="204" spans="1:171"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row>
    <row r="205" spans="1:171"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row>
    <row r="206" spans="1:171"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row>
    <row r="207" spans="1:171"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row>
    <row r="208" spans="1:171"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row>
    <row r="209" spans="1:171"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row>
    <row r="210" spans="1:171"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row>
    <row r="211" spans="1:171"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row>
    <row r="212" spans="1:171"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row>
    <row r="213" spans="1:171"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row>
    <row r="214" spans="1:171"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row>
    <row r="215" spans="1:171"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row>
    <row r="216" spans="1:171"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row>
    <row r="217" spans="1:171"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row>
    <row r="218" spans="1:171"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row>
    <row r="219" spans="1:171"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row>
    <row r="220" spans="1:171"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row>
    <row r="221" spans="1:171"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row>
    <row r="222" spans="1:171"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row>
    <row r="223" spans="1:171"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row>
    <row r="224" spans="1:171"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row>
    <row r="225" spans="1:171"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row>
    <row r="226" spans="1:171"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row>
    <row r="227" spans="1:171"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row>
    <row r="228" spans="1:171"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row>
    <row r="229" spans="1:171"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row>
    <row r="230" spans="1:171"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row>
    <row r="231" spans="1:171"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row>
    <row r="232" spans="1:171"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row>
    <row r="233" spans="1:171"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row>
    <row r="234" spans="1:171"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row>
    <row r="235" spans="1:171"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row>
    <row r="236" spans="1:171"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row>
    <row r="237" spans="1:171"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row>
    <row r="238" spans="1:171"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row>
    <row r="239" spans="1:171"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row>
    <row r="240" spans="1:171"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row>
    <row r="241" spans="1:171"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row>
    <row r="242" spans="1:171"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row>
    <row r="243" spans="1:171"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row>
    <row r="244" spans="1:171"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row>
    <row r="245" spans="1:171" x14ac:dyDescent="0.2">
      <c r="A245" s="106"/>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45"/>
  <sheetViews>
    <sheetView workbookViewId="0">
      <pane xSplit="1" topLeftCell="B1" activePane="topRight" state="frozen"/>
      <selection activeCell="A10" sqref="A10"/>
      <selection pane="topRight" activeCell="F1" sqref="B1:F1048576"/>
    </sheetView>
  </sheetViews>
  <sheetFormatPr defaultRowHeight="12.75" x14ac:dyDescent="0.2"/>
  <cols>
    <col min="1" max="1" width="49.5703125" style="5" customWidth="1"/>
    <col min="2" max="171" width="9.5703125" style="106" customWidth="1"/>
  </cols>
  <sheetData>
    <row r="1" spans="1:171" ht="24" x14ac:dyDescent="0.2">
      <c r="A1" s="47" t="s">
        <v>50</v>
      </c>
    </row>
    <row r="2" spans="1:171" x14ac:dyDescent="0.2">
      <c r="A2" s="192" t="s">
        <v>250</v>
      </c>
    </row>
    <row r="3" spans="1:171" x14ac:dyDescent="0.2">
      <c r="A3" s="132" t="s">
        <v>273</v>
      </c>
    </row>
    <row r="4" spans="1:171" s="11" customFormat="1" ht="21.75" customHeight="1" x14ac:dyDescent="0.2">
      <c r="A4" s="74" t="s">
        <v>52</v>
      </c>
      <c r="B4" s="73" t="e">
        <f>'НСЛ| FIT18'!B4</f>
        <v>#REF!</v>
      </c>
      <c r="C4" s="73" t="e">
        <f>'НСЛ| FIT18'!C4</f>
        <v>#REF!</v>
      </c>
      <c r="D4" s="73" t="e">
        <f>'НСЛ| FIT18'!D4</f>
        <v>#REF!</v>
      </c>
      <c r="E4" s="73" t="e">
        <f>'НСЛ| FIT18'!E4</f>
        <v>#REF!</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row>
    <row r="5" spans="1:171" s="11" customFormat="1" ht="21.75" customHeight="1" x14ac:dyDescent="0.2">
      <c r="A5" s="74"/>
      <c r="B5" s="73" t="e">
        <f>'НСЛ| FIT18'!B5</f>
        <v>#REF!</v>
      </c>
      <c r="C5" s="73" t="e">
        <f>'НСЛ| FIT18'!C5</f>
        <v>#REF!</v>
      </c>
      <c r="D5" s="73" t="e">
        <f>'НСЛ| FIT18'!D5</f>
        <v>#REF!</v>
      </c>
      <c r="E5" s="73" t="e">
        <f>'НСЛ| FIT18'!E5</f>
        <v>#REF!</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row>
    <row r="6" spans="1:171" s="11" customFormat="1" x14ac:dyDescent="0.2">
      <c r="A6" s="33" t="s">
        <v>53</v>
      </c>
      <c r="B6" s="136"/>
      <c r="C6" s="136"/>
      <c r="D6" s="136"/>
      <c r="E6" s="136"/>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row>
    <row r="7" spans="1:171" s="11" customFormat="1" x14ac:dyDescent="0.2">
      <c r="A7" s="42">
        <v>1</v>
      </c>
      <c r="B7" s="84" t="e">
        <f>'BAR BB| Open rates'!#REF!*0.9*0.87+25</f>
        <v>#REF!</v>
      </c>
      <c r="C7" s="84" t="e">
        <f>'BAR BB| Open rates'!#REF!*0.9*0.87+25</f>
        <v>#REF!</v>
      </c>
      <c r="D7" s="84" t="e">
        <f>'BAR BB| Open rates'!#REF!*0.9*0.87+25</f>
        <v>#REF!</v>
      </c>
      <c r="E7" s="84" t="e">
        <f>'BAR BB| Open rates'!#REF!*0.9*0.87+25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row>
    <row r="8" spans="1:171" s="11" customFormat="1" x14ac:dyDescent="0.2">
      <c r="A8" s="42">
        <v>2</v>
      </c>
      <c r="B8" s="84" t="e">
        <f>'BAR BB| Open rates'!#REF!*0.9*0.87+25</f>
        <v>#REF!</v>
      </c>
      <c r="C8" s="84" t="e">
        <f>'BAR BB| Open rates'!#REF!*0.9*0.87+25</f>
        <v>#REF!</v>
      </c>
      <c r="D8" s="84" t="e">
        <f>'BAR BB| Open rates'!#REF!*0.9*0.87+25</f>
        <v>#REF!</v>
      </c>
      <c r="E8" s="84" t="e">
        <f>'BAR BB| Open rates'!#REF!*0.9*0.87+25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row>
    <row r="9" spans="1:171"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row>
    <row r="10" spans="1:171" s="11" customFormat="1" x14ac:dyDescent="0.2">
      <c r="A10" s="42">
        <v>1</v>
      </c>
      <c r="B10" s="84" t="e">
        <f>'BAR BB| Open rates'!#REF!*0.9*0.87+25</f>
        <v>#REF!</v>
      </c>
      <c r="C10" s="84" t="e">
        <f>'BAR BB| Open rates'!#REF!*0.9*0.87+25</f>
        <v>#REF!</v>
      </c>
      <c r="D10" s="84" t="e">
        <f>'BAR BB| Open rates'!#REF!*0.9*0.87+25</f>
        <v>#REF!</v>
      </c>
      <c r="E10" s="84" t="e">
        <f>'BAR BB| Open rates'!#REF!*0.9*0.87+25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row>
    <row r="11" spans="1:171" s="11" customFormat="1" x14ac:dyDescent="0.2">
      <c r="A11" s="42">
        <v>2</v>
      </c>
      <c r="B11" s="84" t="e">
        <f>'BAR BB| Open rates'!#REF!*0.9*0.87+25</f>
        <v>#REF!</v>
      </c>
      <c r="C11" s="84" t="e">
        <f>'BAR BB| Open rates'!#REF!*0.9*0.87+25</f>
        <v>#REF!</v>
      </c>
      <c r="D11" s="84" t="e">
        <f>'BAR BB| Open rates'!#REF!*0.9*0.87+25</f>
        <v>#REF!</v>
      </c>
      <c r="E11" s="84" t="e">
        <f>'BAR BB| Open rates'!#REF!*0.9*0.87+25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row>
    <row r="12" spans="1:171"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row>
    <row r="13" spans="1:171" s="11" customFormat="1" x14ac:dyDescent="0.2">
      <c r="A13" s="42">
        <v>1</v>
      </c>
      <c r="B13" s="84" t="e">
        <f>'BAR BB| Open rates'!#REF!*0.9*0.87+25</f>
        <v>#REF!</v>
      </c>
      <c r="C13" s="84" t="e">
        <f>'BAR BB| Open rates'!#REF!*0.9*0.87+25</f>
        <v>#REF!</v>
      </c>
      <c r="D13" s="84" t="e">
        <f>'BAR BB| Open rates'!#REF!*0.9*0.87+25</f>
        <v>#REF!</v>
      </c>
      <c r="E13" s="84" t="e">
        <f>'BAR BB| Open rates'!#REF!*0.9*0.87+25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row>
    <row r="14" spans="1:171" s="11" customFormat="1" x14ac:dyDescent="0.2">
      <c r="A14" s="42">
        <v>2</v>
      </c>
      <c r="B14" s="84" t="e">
        <f>'BAR BB| Open rates'!#REF!*0.9*0.87+25</f>
        <v>#REF!</v>
      </c>
      <c r="C14" s="84" t="e">
        <f>'BAR BB| Open rates'!#REF!*0.9*0.87+25</f>
        <v>#REF!</v>
      </c>
      <c r="D14" s="84" t="e">
        <f>'BAR BB| Open rates'!#REF!*0.9*0.87+25</f>
        <v>#REF!</v>
      </c>
      <c r="E14" s="84" t="e">
        <f>'BAR BB| Open rates'!#REF!*0.9*0.87+25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row>
    <row r="15" spans="1:171" x14ac:dyDescent="0.2">
      <c r="A15" s="123"/>
      <c r="B15"/>
      <c r="C15"/>
      <c r="D15"/>
      <c r="E15"/>
    </row>
    <row r="16" spans="1:171" x14ac:dyDescent="0.2">
      <c r="A16" s="223"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row>
    <row r="17" spans="1:171" x14ac:dyDescent="0.2">
      <c r="A17" s="223"/>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row>
    <row r="18" spans="1:171"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row>
    <row r="19" spans="1:171" s="11" customFormat="1" ht="184.5" customHeight="1" thickBot="1" x14ac:dyDescent="0.25">
      <c r="A19" s="213" t="s">
        <v>277</v>
      </c>
    </row>
    <row r="20" spans="1:171" s="11" customFormat="1" ht="10.5" customHeight="1" x14ac:dyDescent="0.2">
      <c r="A20" s="5"/>
    </row>
    <row r="21" spans="1:171" s="11" customFormat="1" ht="21.75" customHeight="1" x14ac:dyDescent="0.2">
      <c r="A21" s="87" t="s">
        <v>80</v>
      </c>
    </row>
    <row r="22" spans="1:171" s="11" customFormat="1" ht="24.75" customHeight="1" x14ac:dyDescent="0.2">
      <c r="A22" s="109" t="s">
        <v>252</v>
      </c>
    </row>
    <row r="23" spans="1:171" ht="24.75" customHeight="1" x14ac:dyDescent="0.2">
      <c r="A23" s="109" t="s">
        <v>253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row>
    <row r="24" spans="1:171"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row>
    <row r="25" spans="1:171"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row>
    <row r="26" spans="1:171"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row>
    <row r="27" spans="1:171" s="155" customFormat="1" ht="35.25" customHeight="1" x14ac:dyDescent="0.2">
      <c r="A27" s="150" t="s">
        <v>163</v>
      </c>
    </row>
    <row r="28" spans="1:171" s="155" customFormat="1" ht="35.25" customHeight="1" x14ac:dyDescent="0.2">
      <c r="A28" s="150" t="s">
        <v>188</v>
      </c>
    </row>
    <row r="29" spans="1:171" s="155" customFormat="1" ht="35.25" customHeight="1" x14ac:dyDescent="0.2">
      <c r="A29" s="150" t="s">
        <v>164</v>
      </c>
    </row>
    <row r="30" spans="1:171" s="155" customFormat="1" ht="13.5" customHeight="1" x14ac:dyDescent="0.2">
      <c r="A30" s="150" t="s">
        <v>165</v>
      </c>
    </row>
    <row r="31" spans="1:171" s="155" customFormat="1" ht="35.25" customHeight="1" x14ac:dyDescent="0.2">
      <c r="A31" s="150" t="s">
        <v>162</v>
      </c>
    </row>
    <row r="32" spans="1:171"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row>
    <row r="33" spans="1:171"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row>
    <row r="34" spans="1:171" ht="15" customHeight="1" x14ac:dyDescent="0.2">
      <c r="A34" s="193" t="s">
        <v>254</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row>
    <row r="35" spans="1:171"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row>
    <row r="36" spans="1:171" ht="12.75" customHeight="1" x14ac:dyDescent="0.2">
      <c r="A36" s="19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row>
    <row r="37" spans="1:171" s="11" customFormat="1" ht="15" customHeight="1" x14ac:dyDescent="0.2">
      <c r="A37" s="254" t="s">
        <v>103</v>
      </c>
    </row>
    <row r="38" spans="1:171" ht="15" customHeight="1" x14ac:dyDescent="0.2">
      <c r="A38" s="25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row>
    <row r="39" spans="1:171" ht="51" customHeight="1" x14ac:dyDescent="0.2">
      <c r="A39" s="256"/>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row>
    <row r="40" spans="1:171"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row>
    <row r="41" spans="1:171"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row>
    <row r="42" spans="1:171"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row>
    <row r="43" spans="1:171" ht="24" x14ac:dyDescent="0.2">
      <c r="A43" s="178"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row>
    <row r="44" spans="1:171" x14ac:dyDescent="0.2">
      <c r="A44" s="214" t="s">
        <v>290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row>
    <row r="45" spans="1:171" s="11" customFormat="1" x14ac:dyDescent="0.2">
      <c r="A45" s="193"/>
    </row>
    <row r="46" spans="1:171" s="11" customFormat="1" x14ac:dyDescent="0.2">
      <c r="A46" s="137" t="s">
        <v>65</v>
      </c>
    </row>
    <row r="47" spans="1:171" s="11" customFormat="1" ht="42" customHeight="1" x14ac:dyDescent="0.2">
      <c r="A47" s="144" t="s">
        <v>104</v>
      </c>
    </row>
    <row r="48" spans="1:17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24"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71" s="11" customFormat="1" ht="13.5" customHeight="1" x14ac:dyDescent="0.2">
      <c r="A65" s="196"/>
    </row>
    <row r="66" spans="1:171" s="11" customFormat="1" x14ac:dyDescent="0.2">
      <c r="A66" s="194" t="s">
        <v>261</v>
      </c>
    </row>
    <row r="67" spans="1:171" s="11" customFormat="1" x14ac:dyDescent="0.2">
      <c r="A67" s="196" t="s">
        <v>262</v>
      </c>
    </row>
    <row r="68" spans="1:171" s="11" customFormat="1" ht="13.5" thickBot="1" x14ac:dyDescent="0.25">
      <c r="A68" s="198"/>
    </row>
    <row r="69" spans="1:171" s="11" customFormat="1" ht="77.25" customHeight="1" x14ac:dyDescent="0.2">
      <c r="A69" s="199" t="s">
        <v>263</v>
      </c>
    </row>
    <row r="70" spans="1:171" s="11" customFormat="1" ht="24.75" thickBot="1" x14ac:dyDescent="0.25">
      <c r="A70" s="200" t="s">
        <v>128</v>
      </c>
    </row>
    <row r="71" spans="1:171" s="11" customFormat="1" x14ac:dyDescent="0.2">
      <c r="A71" s="5"/>
    </row>
    <row r="72" spans="1:171" s="11" customFormat="1" ht="24" x14ac:dyDescent="0.2">
      <c r="A72" s="135" t="s">
        <v>264</v>
      </c>
    </row>
    <row r="73" spans="1:171" s="11" customFormat="1" ht="24" x14ac:dyDescent="0.2">
      <c r="A73" s="182" t="s">
        <v>239</v>
      </c>
    </row>
    <row r="74" spans="1:171" s="11" customFormat="1" x14ac:dyDescent="0.2">
      <c r="A74" s="176" t="s">
        <v>182</v>
      </c>
    </row>
    <row r="75" spans="1:171" x14ac:dyDescent="0.2">
      <c r="A75" s="144"/>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row>
    <row r="76" spans="1:171" x14ac:dyDescent="0.2">
      <c r="A76" s="182" t="s">
        <v>194</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row>
    <row r="77" spans="1:171" x14ac:dyDescent="0.2">
      <c r="A77" s="176" t="s">
        <v>265</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row>
    <row r="78" spans="1:171" s="11" customFormat="1" x14ac:dyDescent="0.2">
      <c r="A78" s="144"/>
    </row>
    <row r="79" spans="1:171" s="11" customFormat="1" x14ac:dyDescent="0.2">
      <c r="A79" s="182" t="s">
        <v>266</v>
      </c>
    </row>
    <row r="80" spans="1:17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60" x14ac:dyDescent="0.2">
      <c r="A91" s="202" t="s">
        <v>271</v>
      </c>
    </row>
    <row r="92" spans="1:1" s="11" customFormat="1" ht="13.5" thickBot="1" x14ac:dyDescent="0.25">
      <c r="A92" s="203" t="s">
        <v>272</v>
      </c>
    </row>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71" s="11" customFormat="1" x14ac:dyDescent="0.2">
      <c r="A97" s="31"/>
    </row>
    <row r="98" spans="1:171" s="11" customFormat="1" x14ac:dyDescent="0.2">
      <c r="A98" s="31"/>
    </row>
    <row r="99" spans="1:171" s="11" customFormat="1" x14ac:dyDescent="0.2">
      <c r="A99" s="31"/>
    </row>
    <row r="100" spans="1:171" s="11" customFormat="1" x14ac:dyDescent="0.2">
      <c r="A100" s="204"/>
    </row>
    <row r="101" spans="1:171"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row>
    <row r="102" spans="1:171"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row>
    <row r="103" spans="1:171"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row>
    <row r="104" spans="1:171"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row>
    <row r="105" spans="1:171" x14ac:dyDescent="0.2">
      <c r="A105" s="14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row>
    <row r="106" spans="1:171"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row>
    <row r="107" spans="1:171"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row>
    <row r="108" spans="1:171"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row>
    <row r="109" spans="1:171"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row>
    <row r="110" spans="1:171"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row>
    <row r="111" spans="1:171"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row>
    <row r="112" spans="1:171"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row>
    <row r="113" spans="1:171"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row>
    <row r="114" spans="1:171"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row>
    <row r="115" spans="1:171"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row>
    <row r="116" spans="1:171"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row>
    <row r="117" spans="1:171"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row>
    <row r="118" spans="1:171"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row>
    <row r="119" spans="1:171"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row>
    <row r="120" spans="1:171"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row>
    <row r="121" spans="1:171"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row>
    <row r="122" spans="1:171"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row>
    <row r="123" spans="1:171"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row>
    <row r="124" spans="1:171"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row>
    <row r="125" spans="1:171"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row>
    <row r="126" spans="1:171"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row>
    <row r="127" spans="1:171"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row>
    <row r="128" spans="1:171"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row>
    <row r="129" spans="1:171"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row>
    <row r="130" spans="1:171"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row>
    <row r="131" spans="1:171"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row>
    <row r="132" spans="1:171"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row>
    <row r="133" spans="1:171"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row>
    <row r="134" spans="1:171"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row>
    <row r="135" spans="1:171"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71"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71"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71"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71"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71"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71"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71"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71"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71"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71"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71"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71"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71"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71"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71"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71"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71"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71"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71"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71"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71"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71"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71"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71"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71"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71"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71"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71"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71"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71"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71"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71"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71"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71"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71"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71"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71"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71"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71"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71"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71"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71"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71"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71"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71"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71"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71"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71"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row>
    <row r="184" spans="1:171"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row>
    <row r="185" spans="1:171"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row>
    <row r="186" spans="1:171"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row>
    <row r="187" spans="1:171"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row>
    <row r="188" spans="1:171"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row>
    <row r="189" spans="1:171"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row>
    <row r="190" spans="1:171"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row>
    <row r="191" spans="1:171"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row>
    <row r="192" spans="1:171"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row>
    <row r="193" spans="1:171"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row>
    <row r="194" spans="1:171"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row>
    <row r="195" spans="1:171"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row>
    <row r="196" spans="1:171"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row>
    <row r="197" spans="1:171"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row>
    <row r="198" spans="1:171"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row>
    <row r="199" spans="1:171"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row>
    <row r="200" spans="1:171"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row>
    <row r="201" spans="1:171"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row>
    <row r="202" spans="1:171"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row>
    <row r="203" spans="1:171"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row>
    <row r="204" spans="1:171"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row>
    <row r="205" spans="1:171"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row>
    <row r="206" spans="1:171"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row>
    <row r="207" spans="1:171"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row>
    <row r="208" spans="1:171"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row>
    <row r="209" spans="1:171"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row>
    <row r="210" spans="1:171"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row>
    <row r="211" spans="1:171"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row>
    <row r="212" spans="1:171"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row>
    <row r="213" spans="1:171"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row>
    <row r="214" spans="1:171"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row>
    <row r="215" spans="1:171"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row>
    <row r="216" spans="1:171"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row>
    <row r="217" spans="1:171"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row>
    <row r="218" spans="1:171"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row>
    <row r="219" spans="1:171"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row>
    <row r="220" spans="1:171"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row>
    <row r="221" spans="1:171"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row>
    <row r="222" spans="1:171"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row>
    <row r="223" spans="1:171"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row>
    <row r="224" spans="1:171"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row>
    <row r="225" spans="1:171"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row>
    <row r="226" spans="1:171"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row>
    <row r="227" spans="1:171"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row>
    <row r="228" spans="1:171"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row>
    <row r="229" spans="1:171"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row>
    <row r="230" spans="1:171"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row>
    <row r="231" spans="1:171"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row>
    <row r="232" spans="1:171"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row>
    <row r="233" spans="1:171"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row>
    <row r="234" spans="1:171"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row>
    <row r="235" spans="1:171"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row>
    <row r="236" spans="1:171"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row>
    <row r="237" spans="1:171"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row>
    <row r="238" spans="1:171"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row>
    <row r="239" spans="1:171"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row>
    <row r="240" spans="1:171"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row>
    <row r="241" spans="1:171"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row>
    <row r="242" spans="1:171"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row>
    <row r="243" spans="1:171"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row>
    <row r="244" spans="1:171"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row>
    <row r="245" spans="1:171" x14ac:dyDescent="0.2">
      <c r="A245" s="106"/>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45"/>
  <sheetViews>
    <sheetView workbookViewId="0">
      <pane xSplit="1" topLeftCell="B1" activePane="topRight" state="frozen"/>
      <selection activeCell="A10" sqref="A10"/>
      <selection pane="topRight" activeCell="D10" sqref="D10"/>
    </sheetView>
  </sheetViews>
  <sheetFormatPr defaultRowHeight="12.75" x14ac:dyDescent="0.2"/>
  <cols>
    <col min="1" max="1" width="43.85546875" style="5" customWidth="1"/>
    <col min="2" max="171" width="9.5703125" style="106" customWidth="1"/>
  </cols>
  <sheetData>
    <row r="1" spans="1:171" ht="24" x14ac:dyDescent="0.2">
      <c r="A1" s="47" t="s">
        <v>50</v>
      </c>
    </row>
    <row r="2" spans="1:171" x14ac:dyDescent="0.2">
      <c r="A2" s="192" t="s">
        <v>250</v>
      </c>
    </row>
    <row r="3" spans="1:171" x14ac:dyDescent="0.2">
      <c r="A3" s="132" t="s">
        <v>273</v>
      </c>
    </row>
    <row r="4" spans="1:171" s="11" customFormat="1" ht="21.75" customHeight="1" x14ac:dyDescent="0.2">
      <c r="A4" s="74" t="s">
        <v>52</v>
      </c>
      <c r="B4" s="73" t="e">
        <f>'НСЛ| FIT18'!B4</f>
        <v>#REF!</v>
      </c>
      <c r="C4" s="73" t="e">
        <f>'НСЛ| FIT18'!C4</f>
        <v>#REF!</v>
      </c>
      <c r="D4" s="73" t="e">
        <f>'НСЛ| FIT18'!D4</f>
        <v>#REF!</v>
      </c>
      <c r="E4" s="73" t="e">
        <f>'НСЛ| FIT18'!E4</f>
        <v>#REF!</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row>
    <row r="5" spans="1:171" s="11" customFormat="1" ht="21.75" customHeight="1" x14ac:dyDescent="0.2">
      <c r="A5" s="74"/>
      <c r="B5" s="73" t="e">
        <f>'НСЛ| FIT18'!B5</f>
        <v>#REF!</v>
      </c>
      <c r="C5" s="73" t="e">
        <f>'НСЛ| FIT18'!C5</f>
        <v>#REF!</v>
      </c>
      <c r="D5" s="73" t="e">
        <f>'НСЛ| FIT18'!D5</f>
        <v>#REF!</v>
      </c>
      <c r="E5" s="73" t="e">
        <f>'НСЛ| FIT18'!E5</f>
        <v>#REF!</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row>
    <row r="6" spans="1:171" s="11" customFormat="1" x14ac:dyDescent="0.2">
      <c r="A6" s="33" t="s">
        <v>53</v>
      </c>
      <c r="B6" s="136"/>
      <c r="C6" s="136"/>
      <c r="D6" s="136"/>
      <c r="E6" s="136"/>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row>
    <row r="7" spans="1:171" s="11" customFormat="1" x14ac:dyDescent="0.2">
      <c r="A7" s="42">
        <v>1</v>
      </c>
      <c r="B7" s="84" t="e">
        <f>'BAR BB| Open rates'!#REF!*0.9*0.85+35</f>
        <v>#REF!</v>
      </c>
      <c r="C7" s="84" t="e">
        <f>'BAR BB| Open rates'!#REF!*0.9*0.85+35</f>
        <v>#REF!</v>
      </c>
      <c r="D7" s="84" t="e">
        <f>'BAR BB| Open rates'!#REF!*0.9*0.85+35</f>
        <v>#REF!</v>
      </c>
      <c r="E7" s="84" t="e">
        <f>'BAR BB| Open rates'!#REF!*0.9*0.85+35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row>
    <row r="8" spans="1:171" s="11" customFormat="1" x14ac:dyDescent="0.2">
      <c r="A8" s="42">
        <v>2</v>
      </c>
      <c r="B8" s="84" t="e">
        <f>'BAR BB| Open rates'!#REF!*0.9*0.85+35</f>
        <v>#REF!</v>
      </c>
      <c r="C8" s="84" t="e">
        <f>'BAR BB| Open rates'!#REF!*0.9*0.85+35</f>
        <v>#REF!</v>
      </c>
      <c r="D8" s="84" t="e">
        <f>'BAR BB| Open rates'!#REF!*0.9*0.85+35</f>
        <v>#REF!</v>
      </c>
      <c r="E8" s="84" t="e">
        <f>'BAR BB| Open rates'!#REF!*0.9*0.85+35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row>
    <row r="9" spans="1:171"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row>
    <row r="10" spans="1:171" s="11" customFormat="1" x14ac:dyDescent="0.2">
      <c r="A10" s="42">
        <v>1</v>
      </c>
      <c r="B10" s="84" t="e">
        <f>'BAR BB| Open rates'!#REF!*0.9*0.85+35</f>
        <v>#REF!</v>
      </c>
      <c r="C10" s="84" t="e">
        <f>'BAR BB| Open rates'!#REF!*0.9*0.85+35</f>
        <v>#REF!</v>
      </c>
      <c r="D10" s="84" t="e">
        <f>'BAR BB| Open rates'!#REF!*0.9*0.85+35</f>
        <v>#REF!</v>
      </c>
      <c r="E10" s="84" t="e">
        <f>'BAR BB| Open rates'!#REF!*0.9*0.85+35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row>
    <row r="11" spans="1:171" s="11" customFormat="1" x14ac:dyDescent="0.2">
      <c r="A11" s="42">
        <v>2</v>
      </c>
      <c r="B11" s="84" t="e">
        <f>'BAR BB| Open rates'!#REF!*0.9*0.85+35</f>
        <v>#REF!</v>
      </c>
      <c r="C11" s="84" t="e">
        <f>'BAR BB| Open rates'!#REF!*0.9*0.85+35</f>
        <v>#REF!</v>
      </c>
      <c r="D11" s="84" t="e">
        <f>'BAR BB| Open rates'!#REF!*0.9*0.85+35</f>
        <v>#REF!</v>
      </c>
      <c r="E11" s="84" t="e">
        <f>'BAR BB| Open rates'!#REF!*0.9*0.85+35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row>
    <row r="12" spans="1:171"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row>
    <row r="13" spans="1:171" s="11" customFormat="1" x14ac:dyDescent="0.2">
      <c r="A13" s="42">
        <v>1</v>
      </c>
      <c r="B13" s="84" t="e">
        <f>'BAR BB| Open rates'!#REF!*0.9*0.85+35</f>
        <v>#REF!</v>
      </c>
      <c r="C13" s="84" t="e">
        <f>'BAR BB| Open rates'!#REF!*0.9*0.85+35</f>
        <v>#REF!</v>
      </c>
      <c r="D13" s="84" t="e">
        <f>'BAR BB| Open rates'!#REF!*0.9*0.85+35</f>
        <v>#REF!</v>
      </c>
      <c r="E13" s="84" t="e">
        <f>'BAR BB| Open rates'!#REF!*0.9*0.85+35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row>
    <row r="14" spans="1:171" s="11" customFormat="1" x14ac:dyDescent="0.2">
      <c r="A14" s="42">
        <v>2</v>
      </c>
      <c r="B14" s="84" t="e">
        <f>'BAR BB| Open rates'!#REF!*0.9*0.85+35</f>
        <v>#REF!</v>
      </c>
      <c r="C14" s="84" t="e">
        <f>'BAR BB| Open rates'!#REF!*0.9*0.85+35</f>
        <v>#REF!</v>
      </c>
      <c r="D14" s="84" t="e">
        <f>'BAR BB| Open rates'!#REF!*0.9*0.85+35</f>
        <v>#REF!</v>
      </c>
      <c r="E14" s="84" t="e">
        <f>'BAR BB| Open rates'!#REF!*0.9*0.85+35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row>
    <row r="15" spans="1:171" x14ac:dyDescent="0.2">
      <c r="A15" s="123"/>
      <c r="B15" s="11"/>
      <c r="C15" s="11"/>
      <c r="D15" s="11"/>
      <c r="E15" s="11"/>
    </row>
    <row r="16" spans="1:171" x14ac:dyDescent="0.2">
      <c r="A16" s="223"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row>
    <row r="17" spans="1:171" x14ac:dyDescent="0.2">
      <c r="A17" s="223"/>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row>
    <row r="18" spans="1:171"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row>
    <row r="19" spans="1:171" s="11" customFormat="1" ht="184.5" customHeight="1" thickBot="1" x14ac:dyDescent="0.25">
      <c r="A19" s="213" t="s">
        <v>277</v>
      </c>
    </row>
    <row r="20" spans="1:171" s="11" customFormat="1" ht="10.5" customHeight="1" x14ac:dyDescent="0.2">
      <c r="A20" s="5"/>
    </row>
    <row r="21" spans="1:171" s="11" customFormat="1" ht="21.75" customHeight="1" x14ac:dyDescent="0.2">
      <c r="A21" s="87" t="s">
        <v>80</v>
      </c>
    </row>
    <row r="22" spans="1:171" s="11" customFormat="1" ht="24.75" customHeight="1" x14ac:dyDescent="0.2">
      <c r="A22" s="109" t="s">
        <v>252</v>
      </c>
    </row>
    <row r="23" spans="1:171" ht="24.75" customHeight="1" x14ac:dyDescent="0.2">
      <c r="A23" s="109" t="s">
        <v>253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row>
    <row r="24" spans="1:171"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row>
    <row r="25" spans="1:171"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row>
    <row r="26" spans="1:171"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row>
    <row r="27" spans="1:171" s="155" customFormat="1" ht="35.25" customHeight="1" x14ac:dyDescent="0.2">
      <c r="A27" s="150" t="s">
        <v>163</v>
      </c>
    </row>
    <row r="28" spans="1:171" s="155" customFormat="1" ht="35.25" customHeight="1" x14ac:dyDescent="0.2">
      <c r="A28" s="150" t="s">
        <v>188</v>
      </c>
    </row>
    <row r="29" spans="1:171" s="155" customFormat="1" ht="35.25" customHeight="1" x14ac:dyDescent="0.2">
      <c r="A29" s="150" t="s">
        <v>164</v>
      </c>
    </row>
    <row r="30" spans="1:171" s="155" customFormat="1" ht="13.5" customHeight="1" x14ac:dyDescent="0.2">
      <c r="A30" s="150" t="s">
        <v>165</v>
      </c>
    </row>
    <row r="31" spans="1:171" s="155" customFormat="1" ht="35.25" customHeight="1" x14ac:dyDescent="0.2">
      <c r="A31" s="150" t="s">
        <v>162</v>
      </c>
    </row>
    <row r="32" spans="1:171"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row>
    <row r="33" spans="1:171"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row>
    <row r="34" spans="1:171" ht="15" customHeight="1" x14ac:dyDescent="0.2">
      <c r="A34" s="193" t="s">
        <v>254</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row>
    <row r="35" spans="1:171"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row>
    <row r="36" spans="1:171" ht="12.75" customHeight="1" x14ac:dyDescent="0.2">
      <c r="A36" s="19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row>
    <row r="37" spans="1:171" s="11" customFormat="1" ht="15" customHeight="1" x14ac:dyDescent="0.2">
      <c r="A37" s="254" t="s">
        <v>103</v>
      </c>
    </row>
    <row r="38" spans="1:171" ht="15" customHeight="1" x14ac:dyDescent="0.2">
      <c r="A38" s="25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row>
    <row r="39" spans="1:171" ht="51" customHeight="1" x14ac:dyDescent="0.2">
      <c r="A39" s="256"/>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row>
    <row r="40" spans="1:171"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row>
    <row r="41" spans="1:171"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row>
    <row r="42" spans="1:171"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row>
    <row r="43" spans="1:171" ht="36" x14ac:dyDescent="0.2">
      <c r="A43" s="178"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row>
    <row r="44" spans="1:171" x14ac:dyDescent="0.2">
      <c r="A44" s="214" t="s">
        <v>290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row>
    <row r="45" spans="1:171" s="11" customFormat="1" x14ac:dyDescent="0.2">
      <c r="A45" s="193"/>
    </row>
    <row r="46" spans="1:171" s="11" customFormat="1" x14ac:dyDescent="0.2">
      <c r="A46" s="137" t="s">
        <v>65</v>
      </c>
    </row>
    <row r="47" spans="1:171" s="11" customFormat="1" ht="42" customHeight="1" x14ac:dyDescent="0.2">
      <c r="A47" s="144" t="s">
        <v>104</v>
      </c>
    </row>
    <row r="48" spans="1:17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36"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71" s="11" customFormat="1" ht="13.5" customHeight="1" x14ac:dyDescent="0.2">
      <c r="A65" s="196"/>
    </row>
    <row r="66" spans="1:171" s="11" customFormat="1" x14ac:dyDescent="0.2">
      <c r="A66" s="194" t="s">
        <v>261</v>
      </c>
    </row>
    <row r="67" spans="1:171" s="11" customFormat="1" x14ac:dyDescent="0.2">
      <c r="A67" s="196" t="s">
        <v>262</v>
      </c>
    </row>
    <row r="68" spans="1:171" s="11" customFormat="1" ht="13.5" thickBot="1" x14ac:dyDescent="0.25">
      <c r="A68" s="198"/>
    </row>
    <row r="69" spans="1:171" s="11" customFormat="1" ht="77.25" customHeight="1" x14ac:dyDescent="0.2">
      <c r="A69" s="199" t="s">
        <v>263</v>
      </c>
    </row>
    <row r="70" spans="1:171" s="11" customFormat="1" ht="24.75" thickBot="1" x14ac:dyDescent="0.25">
      <c r="A70" s="200" t="s">
        <v>128</v>
      </c>
    </row>
    <row r="71" spans="1:171" s="11" customFormat="1" x14ac:dyDescent="0.2">
      <c r="A71" s="5"/>
    </row>
    <row r="72" spans="1:171" s="11" customFormat="1" ht="24" x14ac:dyDescent="0.2">
      <c r="A72" s="135" t="s">
        <v>264</v>
      </c>
    </row>
    <row r="73" spans="1:171" s="11" customFormat="1" ht="24" x14ac:dyDescent="0.2">
      <c r="A73" s="182" t="s">
        <v>239</v>
      </c>
    </row>
    <row r="74" spans="1:171" s="11" customFormat="1" x14ac:dyDescent="0.2">
      <c r="A74" s="176" t="s">
        <v>182</v>
      </c>
    </row>
    <row r="75" spans="1:171" x14ac:dyDescent="0.2">
      <c r="A75" s="144"/>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row>
    <row r="76" spans="1:171" x14ac:dyDescent="0.2">
      <c r="A76" s="182" t="s">
        <v>194</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row>
    <row r="77" spans="1:171" x14ac:dyDescent="0.2">
      <c r="A77" s="176" t="s">
        <v>265</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row>
    <row r="78" spans="1:171" s="11" customFormat="1" x14ac:dyDescent="0.2">
      <c r="A78" s="144"/>
    </row>
    <row r="79" spans="1:171" s="11" customFormat="1" x14ac:dyDescent="0.2">
      <c r="A79" s="182" t="s">
        <v>266</v>
      </c>
    </row>
    <row r="80" spans="1:17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72" x14ac:dyDescent="0.2">
      <c r="A91" s="202" t="s">
        <v>271</v>
      </c>
    </row>
    <row r="92" spans="1:1" s="11" customFormat="1" ht="24.75" thickBot="1" x14ac:dyDescent="0.25">
      <c r="A92" s="203" t="s">
        <v>272</v>
      </c>
    </row>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71" s="11" customFormat="1" x14ac:dyDescent="0.2">
      <c r="A97" s="31"/>
    </row>
    <row r="98" spans="1:171" s="11" customFormat="1" x14ac:dyDescent="0.2">
      <c r="A98" s="31"/>
    </row>
    <row r="99" spans="1:171" s="11" customFormat="1" x14ac:dyDescent="0.2">
      <c r="A99" s="31"/>
    </row>
    <row r="100" spans="1:171" s="11" customFormat="1" x14ac:dyDescent="0.2">
      <c r="A100" s="204"/>
    </row>
    <row r="101" spans="1:171"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row>
    <row r="102" spans="1:171"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row>
    <row r="103" spans="1:171"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row>
    <row r="104" spans="1:171"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row>
    <row r="105" spans="1:171" x14ac:dyDescent="0.2">
      <c r="A105" s="14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row>
    <row r="106" spans="1:171"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row>
    <row r="107" spans="1:171"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row>
    <row r="108" spans="1:171"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row>
    <row r="109" spans="1:171"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row>
    <row r="110" spans="1:171"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row>
    <row r="111" spans="1:171"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row>
    <row r="112" spans="1:171"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row>
    <row r="113" spans="1:171"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row>
    <row r="114" spans="1:171"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row>
    <row r="115" spans="1:171"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row>
    <row r="116" spans="1:171"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row>
    <row r="117" spans="1:171"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row>
    <row r="118" spans="1:171"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row>
    <row r="119" spans="1:171"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row>
    <row r="120" spans="1:171"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row>
    <row r="121" spans="1:171"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row>
    <row r="122" spans="1:171"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row>
    <row r="123" spans="1:171"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row>
    <row r="124" spans="1:171"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row>
    <row r="125" spans="1:171"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row>
    <row r="126" spans="1:171"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row>
    <row r="127" spans="1:171"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row>
    <row r="128" spans="1:171"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row>
    <row r="129" spans="1:171"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row>
    <row r="130" spans="1:171"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row>
    <row r="131" spans="1:171"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row>
    <row r="132" spans="1:171"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row>
    <row r="133" spans="1:171"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row>
    <row r="134" spans="1:171"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row>
    <row r="135" spans="1:171"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71"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71"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71"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71"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71"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71"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71"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71"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71"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71"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71"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71"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71"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71"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71"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71"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71"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71"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71"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71"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71"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71"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71"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71"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71"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71"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71"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71"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71"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71"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71"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71"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71"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71"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71"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71"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71"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71"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71"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71"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71"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71"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71"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71"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71"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71"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71"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71"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row>
    <row r="184" spans="1:171"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row>
    <row r="185" spans="1:171"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row>
    <row r="186" spans="1:171"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row>
    <row r="187" spans="1:171"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row>
    <row r="188" spans="1:171"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row>
    <row r="189" spans="1:171"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row>
    <row r="190" spans="1:171"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row>
    <row r="191" spans="1:171"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row>
    <row r="192" spans="1:171"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row>
    <row r="193" spans="1:171"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row>
    <row r="194" spans="1:171"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row>
    <row r="195" spans="1:171"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row>
    <row r="196" spans="1:171"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row>
    <row r="197" spans="1:171"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row>
    <row r="198" spans="1:171"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row>
    <row r="199" spans="1:171"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row>
    <row r="200" spans="1:171"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row>
    <row r="201" spans="1:171"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row>
    <row r="202" spans="1:171"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row>
    <row r="203" spans="1:171"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row>
    <row r="204" spans="1:171"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row>
    <row r="205" spans="1:171"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row>
    <row r="206" spans="1:171"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row>
    <row r="207" spans="1:171"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row>
    <row r="208" spans="1:171"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row>
    <row r="209" spans="1:171"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row>
    <row r="210" spans="1:171"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row>
    <row r="211" spans="1:171"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row>
    <row r="212" spans="1:171"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row>
    <row r="213" spans="1:171"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row>
    <row r="214" spans="1:171"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row>
    <row r="215" spans="1:171"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row>
    <row r="216" spans="1:171"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row>
    <row r="217" spans="1:171"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row>
    <row r="218" spans="1:171"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row>
    <row r="219" spans="1:171"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row>
    <row r="220" spans="1:171"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row>
    <row r="221" spans="1:171"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row>
    <row r="222" spans="1:171"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row>
    <row r="223" spans="1:171"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row>
    <row r="224" spans="1:171"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row>
    <row r="225" spans="1:171"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row>
    <row r="226" spans="1:171"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row>
    <row r="227" spans="1:171"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row>
    <row r="228" spans="1:171"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row>
    <row r="229" spans="1:171"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row>
    <row r="230" spans="1:171"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row>
    <row r="231" spans="1:171"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row>
    <row r="232" spans="1:171"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row>
    <row r="233" spans="1:171"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row>
    <row r="234" spans="1:171"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row>
    <row r="235" spans="1:171"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row>
    <row r="236" spans="1:171"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row>
    <row r="237" spans="1:171"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row>
    <row r="238" spans="1:171"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row>
    <row r="239" spans="1:171"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row>
    <row r="240" spans="1:171"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row>
    <row r="241" spans="1:171"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row>
    <row r="242" spans="1:171"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row>
    <row r="243" spans="1:171"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row>
    <row r="244" spans="1:171"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row>
    <row r="245" spans="1:171" x14ac:dyDescent="0.2">
      <c r="A245" s="106"/>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252"/>
  <sheetViews>
    <sheetView workbookViewId="0">
      <pane xSplit="1" topLeftCell="B1" activePane="topRight" state="frozen"/>
      <selection activeCell="A10" sqref="A10"/>
      <selection pane="topRight" activeCell="C8" sqref="C8"/>
    </sheetView>
  </sheetViews>
  <sheetFormatPr defaultRowHeight="12.75" x14ac:dyDescent="0.2"/>
  <cols>
    <col min="1" max="1" width="43.85546875" style="5" customWidth="1"/>
    <col min="2" max="2" width="9.85546875" customWidth="1"/>
    <col min="3" max="5" width="9.5703125" customWidth="1"/>
  </cols>
  <sheetData>
    <row r="1" spans="1:5" ht="24" x14ac:dyDescent="0.2">
      <c r="A1" s="47" t="s">
        <v>50</v>
      </c>
    </row>
    <row r="2" spans="1:5" x14ac:dyDescent="0.2">
      <c r="A2" s="192" t="s">
        <v>250</v>
      </c>
    </row>
    <row r="3" spans="1:5" x14ac:dyDescent="0.2">
      <c r="A3" s="132" t="s">
        <v>185</v>
      </c>
    </row>
    <row r="4" spans="1:5" s="11" customFormat="1" ht="21.75" customHeight="1" x14ac:dyDescent="0.2">
      <c r="A4" s="74" t="s">
        <v>52</v>
      </c>
      <c r="B4" s="73" t="e">
        <f>'НСЛ| FIT18'!B4</f>
        <v>#REF!</v>
      </c>
      <c r="C4" s="73" t="e">
        <f>'НСЛ| FIT18'!C4</f>
        <v>#REF!</v>
      </c>
      <c r="D4" s="73" t="e">
        <f>'НСЛ| FIT18'!D4</f>
        <v>#REF!</v>
      </c>
      <c r="E4" s="73" t="e">
        <f>'НСЛ| FIT18'!E4</f>
        <v>#REF!</v>
      </c>
    </row>
    <row r="5" spans="1:5" s="11" customFormat="1" ht="21.75" customHeight="1" x14ac:dyDescent="0.2">
      <c r="A5" s="74"/>
      <c r="B5" s="73" t="e">
        <f>'НСЛ| FIT18'!B5</f>
        <v>#REF!</v>
      </c>
      <c r="C5" s="73" t="e">
        <f>'НСЛ| FIT18'!C5</f>
        <v>#REF!</v>
      </c>
      <c r="D5" s="73" t="e">
        <f>'НСЛ| FIT18'!D5</f>
        <v>#REF!</v>
      </c>
      <c r="E5" s="73" t="e">
        <f>'НСЛ| FIT18'!E5</f>
        <v>#REF!</v>
      </c>
    </row>
    <row r="6" spans="1:5" s="11" customFormat="1" x14ac:dyDescent="0.2">
      <c r="A6" s="33" t="s">
        <v>53</v>
      </c>
      <c r="B6" s="136"/>
      <c r="C6" s="136"/>
      <c r="D6" s="136"/>
      <c r="E6" s="136"/>
    </row>
    <row r="7" spans="1:5" s="11" customFormat="1" x14ac:dyDescent="0.2">
      <c r="A7" s="42">
        <v>1</v>
      </c>
      <c r="B7" s="84" t="e">
        <f>'BAR BB| Open rates'!#REF!*0.9*0.9</f>
        <v>#REF!</v>
      </c>
      <c r="C7" s="84" t="e">
        <f>'BAR BB| Open rates'!#REF!*0.9*0.9</f>
        <v>#REF!</v>
      </c>
      <c r="D7" s="84" t="e">
        <f>'BAR BB| Open rates'!#REF!*0.9*0.9</f>
        <v>#REF!</v>
      </c>
      <c r="E7" s="84" t="e">
        <f>'BAR BB| Open rates'!#REF!*0.9*0.9</f>
        <v>#REF!</v>
      </c>
    </row>
    <row r="8" spans="1:5" s="11" customFormat="1" x14ac:dyDescent="0.2">
      <c r="A8" s="42">
        <v>2</v>
      </c>
      <c r="B8" s="84" t="e">
        <f>'BAR BB| Open rates'!#REF!*0.9*0.9</f>
        <v>#REF!</v>
      </c>
      <c r="C8" s="84" t="e">
        <f>'BAR BB| Open rates'!#REF!*0.9*0.9</f>
        <v>#REF!</v>
      </c>
      <c r="D8" s="84" t="e">
        <f>'BAR BB| Open rates'!#REF!*0.9*0.9</f>
        <v>#REF!</v>
      </c>
      <c r="E8" s="84" t="e">
        <f>'BAR BB| Open rates'!#REF!*0.9*0.9</f>
        <v>#REF!</v>
      </c>
    </row>
    <row r="9" spans="1:5" s="11" customFormat="1" x14ac:dyDescent="0.2">
      <c r="A9" s="33" t="s">
        <v>54</v>
      </c>
      <c r="B9" s="84"/>
      <c r="C9" s="84"/>
      <c r="D9" s="84"/>
      <c r="E9" s="84"/>
    </row>
    <row r="10" spans="1:5" s="11" customFormat="1" x14ac:dyDescent="0.2">
      <c r="A10" s="42">
        <v>1</v>
      </c>
      <c r="B10" s="84" t="e">
        <f>'BAR BB| Open rates'!#REF!*0.9*0.9</f>
        <v>#REF!</v>
      </c>
      <c r="C10" s="84" t="e">
        <f>'BAR BB| Open rates'!#REF!*0.9*0.9</f>
        <v>#REF!</v>
      </c>
      <c r="D10" s="84" t="e">
        <f>'BAR BB| Open rates'!#REF!*0.9*0.9</f>
        <v>#REF!</v>
      </c>
      <c r="E10" s="84" t="e">
        <f>'BAR BB| Open rates'!#REF!*0.9*0.9</f>
        <v>#REF!</v>
      </c>
    </row>
    <row r="11" spans="1:5" s="11" customFormat="1" x14ac:dyDescent="0.2">
      <c r="A11" s="42">
        <v>2</v>
      </c>
      <c r="B11" s="84" t="e">
        <f>'BAR BB| Open rates'!#REF!*0.9*0.9</f>
        <v>#REF!</v>
      </c>
      <c r="C11" s="84" t="e">
        <f>'BAR BB| Open rates'!#REF!*0.9*0.9</f>
        <v>#REF!</v>
      </c>
      <c r="D11" s="84" t="e">
        <f>'BAR BB| Open rates'!#REF!*0.9*0.9</f>
        <v>#REF!</v>
      </c>
      <c r="E11" s="84" t="e">
        <f>'BAR BB| Open rates'!#REF!*0.9*0.9</f>
        <v>#REF!</v>
      </c>
    </row>
    <row r="12" spans="1:5" s="11" customFormat="1" x14ac:dyDescent="0.2">
      <c r="A12" s="33" t="s">
        <v>151</v>
      </c>
      <c r="B12" s="84"/>
      <c r="C12" s="84"/>
      <c r="D12" s="84"/>
      <c r="E12" s="84"/>
    </row>
    <row r="13" spans="1:5" s="11" customFormat="1" x14ac:dyDescent="0.2">
      <c r="A13" s="42">
        <v>1</v>
      </c>
      <c r="B13" s="84" t="e">
        <f>'BAR BB| Open rates'!#REF!*0.9*0.9</f>
        <v>#REF!</v>
      </c>
      <c r="C13" s="84" t="e">
        <f>'BAR BB| Open rates'!#REF!*0.9*0.9</f>
        <v>#REF!</v>
      </c>
      <c r="D13" s="84" t="e">
        <f>'BAR BB| Open rates'!#REF!*0.9*0.9</f>
        <v>#REF!</v>
      </c>
      <c r="E13" s="84" t="e">
        <f>'BAR BB| Open rates'!#REF!*0.9*0.9</f>
        <v>#REF!</v>
      </c>
    </row>
    <row r="14" spans="1:5" s="11" customFormat="1" x14ac:dyDescent="0.2">
      <c r="A14" s="42">
        <v>2</v>
      </c>
      <c r="B14" s="84" t="e">
        <f>'BAR BB| Open rates'!#REF!*0.9*0.9</f>
        <v>#REF!</v>
      </c>
      <c r="C14" s="84" t="e">
        <f>'BAR BB| Open rates'!#REF!*0.9*0.9</f>
        <v>#REF!</v>
      </c>
      <c r="D14" s="84" t="e">
        <f>'BAR BB| Open rates'!#REF!*0.9*0.9</f>
        <v>#REF!</v>
      </c>
      <c r="E14" s="84" t="e">
        <f>'BAR BB| Open rates'!#REF!*0.9*0.9</f>
        <v>#REF!</v>
      </c>
    </row>
    <row r="15" spans="1:5" s="11" customFormat="1" x14ac:dyDescent="0.2">
      <c r="A15" s="123"/>
    </row>
    <row r="16" spans="1:5" x14ac:dyDescent="0.2">
      <c r="A16" s="223" t="s">
        <v>157</v>
      </c>
    </row>
    <row r="17" spans="1:1" x14ac:dyDescent="0.2">
      <c r="A17" s="223"/>
    </row>
    <row r="18" spans="1:1" ht="13.5" thickBot="1" x14ac:dyDescent="0.25">
      <c r="A18" s="123"/>
    </row>
    <row r="19" spans="1:1" s="11" customFormat="1" ht="184.5" customHeight="1" thickBot="1" x14ac:dyDescent="0.25">
      <c r="A19" s="213"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252</v>
      </c>
    </row>
    <row r="23" spans="1:1" ht="24.75" customHeight="1" x14ac:dyDescent="0.2">
      <c r="A23" s="109" t="s">
        <v>253</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93" t="s">
        <v>254</v>
      </c>
    </row>
    <row r="35" spans="1:1" ht="24" customHeight="1" x14ac:dyDescent="0.2">
      <c r="A35" s="145" t="s">
        <v>179</v>
      </c>
    </row>
    <row r="36" spans="1:1" ht="12.75" customHeight="1" x14ac:dyDescent="0.2">
      <c r="A36" s="193"/>
    </row>
    <row r="37" spans="1:1" s="11" customFormat="1" ht="15" customHeight="1" x14ac:dyDescent="0.2">
      <c r="A37" s="254" t="s">
        <v>103</v>
      </c>
    </row>
    <row r="38" spans="1:1" ht="15" customHeight="1" x14ac:dyDescent="0.2">
      <c r="A38" s="255"/>
    </row>
    <row r="39" spans="1:1" ht="51" customHeight="1" x14ac:dyDescent="0.2">
      <c r="A39" s="256"/>
    </row>
    <row r="40" spans="1:1" x14ac:dyDescent="0.2">
      <c r="A40" s="144"/>
    </row>
    <row r="41" spans="1:1" ht="36" x14ac:dyDescent="0.2">
      <c r="A41" s="144" t="s">
        <v>105</v>
      </c>
    </row>
    <row r="42" spans="1:1" x14ac:dyDescent="0.2">
      <c r="A42" s="133"/>
    </row>
    <row r="43" spans="1:1" ht="36" x14ac:dyDescent="0.2">
      <c r="A43" s="178" t="s">
        <v>180</v>
      </c>
    </row>
    <row r="44" spans="1:1" x14ac:dyDescent="0.2">
      <c r="A44" s="214" t="s">
        <v>290</v>
      </c>
    </row>
    <row r="45" spans="1:1" s="11" customFormat="1" x14ac:dyDescent="0.2">
      <c r="A45" s="193"/>
    </row>
    <row r="46" spans="1:1" s="11" customFormat="1" x14ac:dyDescent="0.2">
      <c r="A46" s="137" t="s">
        <v>65</v>
      </c>
    </row>
    <row r="47" spans="1:1" s="11" customFormat="1" ht="42" customHeight="1" x14ac:dyDescent="0.2">
      <c r="A47" s="144" t="s">
        <v>104</v>
      </c>
    </row>
    <row r="48" spans="1: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36"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 s="11" customFormat="1" ht="13.5" customHeight="1" x14ac:dyDescent="0.2">
      <c r="A65" s="196"/>
    </row>
    <row r="66" spans="1:1" s="11" customFormat="1" x14ac:dyDescent="0.2">
      <c r="A66" s="194" t="s">
        <v>261</v>
      </c>
    </row>
    <row r="67" spans="1:1" s="11" customFormat="1" x14ac:dyDescent="0.2">
      <c r="A67" s="196" t="s">
        <v>262</v>
      </c>
    </row>
    <row r="68" spans="1:1" s="11" customFormat="1" ht="13.5" thickBot="1" x14ac:dyDescent="0.25">
      <c r="A68" s="198"/>
    </row>
    <row r="69" spans="1:1" s="11" customFormat="1" ht="77.25" customHeight="1" x14ac:dyDescent="0.2">
      <c r="A69" s="199" t="s">
        <v>263</v>
      </c>
    </row>
    <row r="70" spans="1:1" s="11" customFormat="1" ht="24.75" thickBot="1" x14ac:dyDescent="0.25">
      <c r="A70" s="200" t="s">
        <v>128</v>
      </c>
    </row>
    <row r="71" spans="1:1" s="11" customFormat="1" x14ac:dyDescent="0.2">
      <c r="A71" s="5"/>
    </row>
    <row r="72" spans="1:1" s="11" customFormat="1" ht="24" x14ac:dyDescent="0.2">
      <c r="A72" s="135" t="s">
        <v>264</v>
      </c>
    </row>
    <row r="73" spans="1:1" s="11" customFormat="1" ht="24" x14ac:dyDescent="0.2">
      <c r="A73" s="182" t="s">
        <v>239</v>
      </c>
    </row>
    <row r="74" spans="1:1" s="11" customFormat="1" x14ac:dyDescent="0.2">
      <c r="A74" s="176" t="s">
        <v>182</v>
      </c>
    </row>
    <row r="75" spans="1:1" x14ac:dyDescent="0.2">
      <c r="A75" s="144"/>
    </row>
    <row r="76" spans="1:1" x14ac:dyDescent="0.2">
      <c r="A76" s="182" t="s">
        <v>194</v>
      </c>
    </row>
    <row r="77" spans="1:1" x14ac:dyDescent="0.2">
      <c r="A77" s="176" t="s">
        <v>265</v>
      </c>
    </row>
    <row r="78" spans="1:1" s="11" customFormat="1" x14ac:dyDescent="0.2">
      <c r="A78" s="144"/>
    </row>
    <row r="79" spans="1:1" s="11" customFormat="1" x14ac:dyDescent="0.2">
      <c r="A79" s="182" t="s">
        <v>266</v>
      </c>
    </row>
    <row r="80" spans="1: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72" x14ac:dyDescent="0.2">
      <c r="A91" s="202" t="s">
        <v>271</v>
      </c>
    </row>
    <row r="92" spans="1:1" s="11" customFormat="1" ht="24.75" thickBot="1" x14ac:dyDescent="0.25">
      <c r="A92" s="203" t="s">
        <v>272</v>
      </c>
    </row>
    <row r="93" spans="1:1" s="11" customFormat="1" x14ac:dyDescent="0.2">
      <c r="A93" s="31"/>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43"/>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73" x14ac:dyDescent="0.2">
      <c r="A113" s="106"/>
    </row>
    <row r="114" spans="1:173" x14ac:dyDescent="0.2">
      <c r="A114" s="106"/>
    </row>
    <row r="115" spans="1:173" x14ac:dyDescent="0.2">
      <c r="A115" s="106"/>
    </row>
    <row r="116" spans="1:173" x14ac:dyDescent="0.2">
      <c r="A116" s="106"/>
    </row>
    <row r="117" spans="1:173" x14ac:dyDescent="0.2">
      <c r="A117" s="106"/>
    </row>
    <row r="118" spans="1:173" x14ac:dyDescent="0.2">
      <c r="A118" s="106"/>
    </row>
    <row r="119" spans="1:173" x14ac:dyDescent="0.2">
      <c r="A119" s="106"/>
    </row>
    <row r="120" spans="1:173" x14ac:dyDescent="0.2">
      <c r="A120" s="106"/>
    </row>
    <row r="121" spans="1:173" x14ac:dyDescent="0.2">
      <c r="A121" s="106"/>
    </row>
    <row r="122" spans="1:173" x14ac:dyDescent="0.2">
      <c r="A122" s="106"/>
    </row>
    <row r="123" spans="1:173" x14ac:dyDescent="0.2">
      <c r="A123" s="106"/>
    </row>
    <row r="124" spans="1:173" x14ac:dyDescent="0.2">
      <c r="A124" s="106"/>
    </row>
    <row r="125" spans="1:173" x14ac:dyDescent="0.2">
      <c r="A125" s="106"/>
    </row>
    <row r="126" spans="1:173" x14ac:dyDescent="0.2">
      <c r="A126" s="106"/>
    </row>
    <row r="127" spans="1:173" x14ac:dyDescent="0.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row>
    <row r="128" spans="1:173" x14ac:dyDescent="0.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row>
    <row r="129" spans="1:173" x14ac:dyDescent="0.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row>
    <row r="130" spans="1:173" x14ac:dyDescent="0.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row>
    <row r="131" spans="1:173" x14ac:dyDescent="0.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row>
    <row r="132" spans="1:173" x14ac:dyDescent="0.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row>
    <row r="133" spans="1:173" x14ac:dyDescent="0.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row>
    <row r="134" spans="1:173" x14ac:dyDescent="0.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row>
    <row r="135" spans="1:173"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row>
    <row r="136" spans="1:173" x14ac:dyDescent="0.2">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row>
    <row r="137" spans="1:173" x14ac:dyDescent="0.2">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row>
    <row r="138" spans="1:173"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row>
    <row r="139" spans="1:173" x14ac:dyDescent="0.2">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row>
    <row r="140" spans="1:173" x14ac:dyDescent="0.2">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row>
    <row r="141" spans="1:173" x14ac:dyDescent="0.2">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row>
    <row r="142" spans="1:173" x14ac:dyDescent="0.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row>
    <row r="143" spans="1:173" x14ac:dyDescent="0.2">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row>
    <row r="144" spans="1:173" x14ac:dyDescent="0.2">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row>
    <row r="145" spans="1:173" x14ac:dyDescent="0.2">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row>
    <row r="146" spans="1:173" x14ac:dyDescent="0.2">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row>
    <row r="147" spans="1:173" x14ac:dyDescent="0.2">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row>
    <row r="148" spans="1:173" x14ac:dyDescent="0.2">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row>
    <row r="149" spans="1:173"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row>
    <row r="150" spans="1:173" x14ac:dyDescent="0.2">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row>
    <row r="151" spans="1:173" x14ac:dyDescent="0.2">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row>
    <row r="152" spans="1:173" x14ac:dyDescent="0.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row>
    <row r="153" spans="1:173" x14ac:dyDescent="0.2">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row>
    <row r="154" spans="1:173" x14ac:dyDescent="0.2">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row>
    <row r="155" spans="1:173" x14ac:dyDescent="0.2">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row>
    <row r="156" spans="1:173" x14ac:dyDescent="0.2">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row>
    <row r="157" spans="1:173" x14ac:dyDescent="0.2">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row>
    <row r="158" spans="1:173" x14ac:dyDescent="0.2">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row>
    <row r="159" spans="1:173" x14ac:dyDescent="0.2">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row>
    <row r="160" spans="1:173" x14ac:dyDescent="0.2">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row>
    <row r="161" spans="1:173" x14ac:dyDescent="0.2">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row>
    <row r="162" spans="1:173" x14ac:dyDescent="0.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row>
    <row r="163" spans="1:173" x14ac:dyDescent="0.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row>
    <row r="164" spans="1:173" x14ac:dyDescent="0.2">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row>
    <row r="165" spans="1:173" x14ac:dyDescent="0.2">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row>
    <row r="166" spans="1:173" x14ac:dyDescent="0.2">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row>
    <row r="167" spans="1:173" x14ac:dyDescent="0.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row>
    <row r="168" spans="1:173" x14ac:dyDescent="0.2">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row>
    <row r="169" spans="1:173" x14ac:dyDescent="0.2">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row>
    <row r="170" spans="1:173" x14ac:dyDescent="0.2">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row>
    <row r="171" spans="1:173" x14ac:dyDescent="0.2">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row>
    <row r="172" spans="1:173" x14ac:dyDescent="0.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row>
    <row r="173" spans="1:173" x14ac:dyDescent="0.2">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row>
    <row r="174" spans="1:173" x14ac:dyDescent="0.2">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row>
    <row r="175" spans="1:173" x14ac:dyDescent="0.2">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row>
    <row r="176" spans="1:173" x14ac:dyDescent="0.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row>
    <row r="177" spans="1:173" x14ac:dyDescent="0.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row>
    <row r="178" spans="1:173" x14ac:dyDescent="0.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row>
    <row r="179" spans="1:173" x14ac:dyDescent="0.2">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row>
    <row r="180" spans="1:173" x14ac:dyDescent="0.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row>
    <row r="181" spans="1:173" x14ac:dyDescent="0.2">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row>
    <row r="182" spans="1:173" x14ac:dyDescent="0.2">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row>
    <row r="183" spans="1:173" x14ac:dyDescent="0.2">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row>
    <row r="184" spans="1:173" x14ac:dyDescent="0.2">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row>
    <row r="185" spans="1:173" x14ac:dyDescent="0.2">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row>
    <row r="186" spans="1:173" x14ac:dyDescent="0.2">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row>
    <row r="187" spans="1:173" x14ac:dyDescent="0.2">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row>
    <row r="188" spans="1:173" x14ac:dyDescent="0.2">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row>
    <row r="189" spans="1:173" x14ac:dyDescent="0.2">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row>
    <row r="190" spans="1:173" x14ac:dyDescent="0.2">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row>
    <row r="191" spans="1:173" x14ac:dyDescent="0.2">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row>
    <row r="192" spans="1:173" x14ac:dyDescent="0.2">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row>
    <row r="193" spans="2:173" x14ac:dyDescent="0.2">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row>
    <row r="194" spans="2:173" x14ac:dyDescent="0.2">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row>
    <row r="195" spans="2:173" x14ac:dyDescent="0.2">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row>
    <row r="196" spans="2:173" x14ac:dyDescent="0.2">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row>
    <row r="197" spans="2:173" x14ac:dyDescent="0.2">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row>
    <row r="198" spans="2:173" x14ac:dyDescent="0.2">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row>
    <row r="199" spans="2:173" x14ac:dyDescent="0.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row>
    <row r="200" spans="2:173" x14ac:dyDescent="0.2">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row>
    <row r="201" spans="2:173" x14ac:dyDescent="0.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row>
    <row r="202" spans="2:173" x14ac:dyDescent="0.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row>
    <row r="203" spans="2:173" x14ac:dyDescent="0.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row>
    <row r="204" spans="2:173" x14ac:dyDescent="0.2">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row>
    <row r="205" spans="2:173" x14ac:dyDescent="0.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row>
    <row r="206" spans="2:173" x14ac:dyDescent="0.2">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row>
    <row r="207" spans="2:173" x14ac:dyDescent="0.2">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row>
    <row r="208" spans="2:173" x14ac:dyDescent="0.2">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row>
    <row r="209" spans="2:173" x14ac:dyDescent="0.2">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row>
    <row r="210" spans="2:173" x14ac:dyDescent="0.2">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row>
    <row r="211" spans="2:173" x14ac:dyDescent="0.2">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row>
    <row r="212" spans="2:173" x14ac:dyDescent="0.2">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row>
    <row r="213" spans="2:173" x14ac:dyDescent="0.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row>
    <row r="214" spans="2:173" x14ac:dyDescent="0.2">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row>
    <row r="215" spans="2:173" x14ac:dyDescent="0.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row>
    <row r="216" spans="2:173" x14ac:dyDescent="0.2">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row>
    <row r="217" spans="2:173" x14ac:dyDescent="0.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row>
    <row r="218" spans="2:173" x14ac:dyDescent="0.2">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row>
    <row r="219" spans="2:173" x14ac:dyDescent="0.2">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row>
    <row r="220" spans="2:173" x14ac:dyDescent="0.2">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row>
    <row r="221" spans="2:173" x14ac:dyDescent="0.2">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row>
    <row r="222" spans="2:173" x14ac:dyDescent="0.2">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row>
    <row r="223" spans="2:173" x14ac:dyDescent="0.2">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row>
    <row r="224" spans="2:173" x14ac:dyDescent="0.2">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row>
    <row r="225" spans="2:173" x14ac:dyDescent="0.2">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row>
    <row r="226" spans="2:173" x14ac:dyDescent="0.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row>
    <row r="227" spans="2:173" x14ac:dyDescent="0.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row>
    <row r="228" spans="2:173" x14ac:dyDescent="0.2">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row>
    <row r="229" spans="2:173" x14ac:dyDescent="0.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row>
    <row r="230" spans="2:173" x14ac:dyDescent="0.2">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row>
    <row r="231" spans="2:173" x14ac:dyDescent="0.2">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row>
    <row r="232" spans="2:173" x14ac:dyDescent="0.2">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row>
    <row r="233" spans="2:173" x14ac:dyDescent="0.2">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row>
    <row r="234" spans="2:173" x14ac:dyDescent="0.2">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row>
    <row r="235" spans="2:173" x14ac:dyDescent="0.2">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row>
    <row r="236" spans="2:173" x14ac:dyDescent="0.2">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row>
    <row r="237" spans="2:173" x14ac:dyDescent="0.2">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row>
    <row r="238" spans="2:173" x14ac:dyDescent="0.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row>
    <row r="239" spans="2:173" x14ac:dyDescent="0.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row>
    <row r="240" spans="2:173" x14ac:dyDescent="0.2">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row>
    <row r="241" spans="2:173" x14ac:dyDescent="0.2">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row>
    <row r="242" spans="2:173" x14ac:dyDescent="0.2">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row>
    <row r="243" spans="2:173" x14ac:dyDescent="0.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row>
    <row r="244" spans="2:173" x14ac:dyDescent="0.2">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row>
    <row r="245" spans="2:173" x14ac:dyDescent="0.2">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row>
    <row r="246" spans="2:173" x14ac:dyDescent="0.2">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row>
    <row r="247" spans="2:173" x14ac:dyDescent="0.2">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row>
    <row r="248" spans="2:173" x14ac:dyDescent="0.2">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row>
    <row r="249" spans="2:173" x14ac:dyDescent="0.2">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row>
    <row r="250" spans="2:173" x14ac:dyDescent="0.2">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row>
    <row r="251" spans="2:173" x14ac:dyDescent="0.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row>
    <row r="252" spans="2:173" x14ac:dyDescent="0.2">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workbookViewId="0">
      <pane xSplit="1" topLeftCell="B1" activePane="topRight" state="frozen"/>
      <selection activeCell="A10" sqref="A10"/>
      <selection pane="topRight" activeCell="C9" sqref="C9"/>
    </sheetView>
  </sheetViews>
  <sheetFormatPr defaultColWidth="10" defaultRowHeight="12.75" x14ac:dyDescent="0.2"/>
  <cols>
    <col min="1" max="1" width="47.140625" style="5" customWidth="1"/>
  </cols>
  <sheetData>
    <row r="1" spans="1:5" ht="24" x14ac:dyDescent="0.2">
      <c r="A1" s="47" t="s">
        <v>50</v>
      </c>
    </row>
    <row r="2" spans="1:5" x14ac:dyDescent="0.2">
      <c r="A2" s="192" t="s">
        <v>250</v>
      </c>
    </row>
    <row r="3" spans="1:5" x14ac:dyDescent="0.2">
      <c r="A3" s="132" t="s">
        <v>161</v>
      </c>
    </row>
    <row r="4" spans="1:5" s="11" customFormat="1" ht="21.75" customHeight="1" x14ac:dyDescent="0.2">
      <c r="A4" s="74" t="s">
        <v>52</v>
      </c>
      <c r="B4" s="73" t="e">
        <f>'НСЛ| FIT18'!B4</f>
        <v>#REF!</v>
      </c>
      <c r="C4" s="73" t="e">
        <f>'НСЛ| FIT18'!C4</f>
        <v>#REF!</v>
      </c>
      <c r="D4" s="73" t="e">
        <f>'НСЛ| FIT18'!D4</f>
        <v>#REF!</v>
      </c>
      <c r="E4" s="73" t="e">
        <f>'НСЛ| FIT18'!E4</f>
        <v>#REF!</v>
      </c>
    </row>
    <row r="5" spans="1:5" s="11" customFormat="1" ht="21.75" customHeight="1" x14ac:dyDescent="0.2">
      <c r="A5" s="74"/>
      <c r="B5" s="73" t="e">
        <f>'НСЛ| FIT18'!B5</f>
        <v>#REF!</v>
      </c>
      <c r="C5" s="73" t="e">
        <f>'НСЛ| FIT18'!C5</f>
        <v>#REF!</v>
      </c>
      <c r="D5" s="73" t="e">
        <f>'НСЛ| FIT18'!D5</f>
        <v>#REF!</v>
      </c>
      <c r="E5" s="73" t="e">
        <f>'НСЛ| FIT18'!E5</f>
        <v>#REF!</v>
      </c>
    </row>
    <row r="6" spans="1:5" s="11" customFormat="1" x14ac:dyDescent="0.2">
      <c r="A6" s="33" t="s">
        <v>53</v>
      </c>
      <c r="B6" s="136"/>
      <c r="C6" s="136"/>
      <c r="D6" s="136"/>
      <c r="E6" s="136"/>
    </row>
    <row r="7" spans="1:5" s="11" customFormat="1" x14ac:dyDescent="0.2">
      <c r="A7" s="42">
        <v>1</v>
      </c>
      <c r="B7" s="84" t="e">
        <f>'BAR BB| Open rates'!#REF!*0.9</f>
        <v>#REF!</v>
      </c>
      <c r="C7" s="84" t="e">
        <f>'BAR BB| Open rates'!#REF!*0.9</f>
        <v>#REF!</v>
      </c>
      <c r="D7" s="84" t="e">
        <f>'BAR BB| Open rates'!#REF!*0.9</f>
        <v>#REF!</v>
      </c>
      <c r="E7" s="84" t="e">
        <f>'BAR BB| Open rates'!#REF!*0.9</f>
        <v>#REF!</v>
      </c>
    </row>
    <row r="8" spans="1:5" s="11" customFormat="1" x14ac:dyDescent="0.2">
      <c r="A8" s="42">
        <v>2</v>
      </c>
      <c r="B8" s="84" t="e">
        <f>'BAR BB| Open rates'!#REF!*0.9</f>
        <v>#REF!</v>
      </c>
      <c r="C8" s="84" t="e">
        <f>'BAR BB| Open rates'!#REF!*0.9</f>
        <v>#REF!</v>
      </c>
      <c r="D8" s="84" t="e">
        <f>'BAR BB| Open rates'!#REF!*0.9</f>
        <v>#REF!</v>
      </c>
      <c r="E8" s="84" t="e">
        <f>'BAR BB| Open rates'!#REF!*0.9</f>
        <v>#REF!</v>
      </c>
    </row>
    <row r="9" spans="1:5" s="11" customFormat="1" x14ac:dyDescent="0.2">
      <c r="A9" s="33" t="s">
        <v>54</v>
      </c>
      <c r="B9" s="84"/>
      <c r="C9" s="84"/>
      <c r="D9" s="84"/>
      <c r="E9" s="84"/>
    </row>
    <row r="10" spans="1:5" s="11" customFormat="1" x14ac:dyDescent="0.2">
      <c r="A10" s="42">
        <v>1</v>
      </c>
      <c r="B10" s="84" t="e">
        <f>'BAR BB| Open rates'!#REF!*0.9</f>
        <v>#REF!</v>
      </c>
      <c r="C10" s="84" t="e">
        <f>'BAR BB| Open rates'!#REF!*0.9</f>
        <v>#REF!</v>
      </c>
      <c r="D10" s="84" t="e">
        <f>'BAR BB| Open rates'!#REF!*0.9</f>
        <v>#REF!</v>
      </c>
      <c r="E10" s="84" t="e">
        <f>'BAR BB| Open rates'!#REF!*0.9</f>
        <v>#REF!</v>
      </c>
    </row>
    <row r="11" spans="1:5" s="11" customFormat="1" x14ac:dyDescent="0.2">
      <c r="A11" s="42">
        <v>2</v>
      </c>
      <c r="B11" s="84" t="e">
        <f>'BAR BB| Open rates'!#REF!*0.9</f>
        <v>#REF!</v>
      </c>
      <c r="C11" s="84" t="e">
        <f>'BAR BB| Open rates'!#REF!*0.9</f>
        <v>#REF!</v>
      </c>
      <c r="D11" s="84" t="e">
        <f>'BAR BB| Open rates'!#REF!*0.9</f>
        <v>#REF!</v>
      </c>
      <c r="E11" s="84" t="e">
        <f>'BAR BB| Open rates'!#REF!*0.9</f>
        <v>#REF!</v>
      </c>
    </row>
    <row r="12" spans="1:5" s="11" customFormat="1" x14ac:dyDescent="0.2">
      <c r="A12" s="33" t="s">
        <v>151</v>
      </c>
      <c r="B12" s="84"/>
      <c r="C12" s="84"/>
      <c r="D12" s="84"/>
      <c r="E12" s="84"/>
    </row>
    <row r="13" spans="1:5" s="11" customFormat="1" x14ac:dyDescent="0.2">
      <c r="A13" s="42">
        <v>1</v>
      </c>
      <c r="B13" s="84" t="e">
        <f>'BAR BB| Open rates'!#REF!*0.9</f>
        <v>#REF!</v>
      </c>
      <c r="C13" s="84" t="e">
        <f>'BAR BB| Open rates'!#REF!*0.9</f>
        <v>#REF!</v>
      </c>
      <c r="D13" s="84" t="e">
        <f>'BAR BB| Open rates'!#REF!*0.9</f>
        <v>#REF!</v>
      </c>
      <c r="E13" s="84" t="e">
        <f>'BAR BB| Open rates'!#REF!*0.9</f>
        <v>#REF!</v>
      </c>
    </row>
    <row r="14" spans="1:5" s="11" customFormat="1" x14ac:dyDescent="0.2">
      <c r="A14" s="42">
        <v>2</v>
      </c>
      <c r="B14" s="84" t="e">
        <f>'BAR BB| Open rates'!#REF!*0.9</f>
        <v>#REF!</v>
      </c>
      <c r="C14" s="84" t="e">
        <f>'BAR BB| Open rates'!#REF!*0.9</f>
        <v>#REF!</v>
      </c>
      <c r="D14" s="84" t="e">
        <f>'BAR BB| Open rates'!#REF!*0.9</f>
        <v>#REF!</v>
      </c>
      <c r="E14" s="84" t="e">
        <f>'BAR BB| Open rates'!#REF!*0.9</f>
        <v>#REF!</v>
      </c>
    </row>
    <row r="15" spans="1:5" x14ac:dyDescent="0.2">
      <c r="A15" s="47"/>
    </row>
    <row r="16" spans="1:5" x14ac:dyDescent="0.2">
      <c r="A16" s="223" t="s">
        <v>157</v>
      </c>
    </row>
    <row r="17" spans="1:1" x14ac:dyDescent="0.2">
      <c r="A17" s="223"/>
    </row>
    <row r="18" spans="1:1" ht="13.5" thickBot="1" x14ac:dyDescent="0.25">
      <c r="A18" s="123"/>
    </row>
    <row r="19" spans="1:1" s="11" customFormat="1" ht="184.5" customHeight="1" thickBot="1" x14ac:dyDescent="0.25">
      <c r="A19" s="213"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252</v>
      </c>
    </row>
    <row r="23" spans="1:1" ht="24.75" customHeight="1" x14ac:dyDescent="0.2">
      <c r="A23" s="109" t="s">
        <v>253</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93" t="s">
        <v>254</v>
      </c>
    </row>
    <row r="35" spans="1:1" ht="24" customHeight="1" x14ac:dyDescent="0.2">
      <c r="A35" s="145" t="s">
        <v>179</v>
      </c>
    </row>
    <row r="36" spans="1:1" ht="12.75" customHeight="1" x14ac:dyDescent="0.2">
      <c r="A36" s="193"/>
    </row>
    <row r="37" spans="1:1" s="11" customFormat="1" ht="15" customHeight="1" x14ac:dyDescent="0.2">
      <c r="A37" s="254" t="s">
        <v>103</v>
      </c>
    </row>
    <row r="38" spans="1:1" ht="15" customHeight="1" x14ac:dyDescent="0.2">
      <c r="A38" s="255"/>
    </row>
    <row r="39" spans="1:1" ht="51" customHeight="1" x14ac:dyDescent="0.2">
      <c r="A39" s="256"/>
    </row>
    <row r="40" spans="1:1" x14ac:dyDescent="0.2">
      <c r="A40" s="144"/>
    </row>
    <row r="41" spans="1:1" ht="36" x14ac:dyDescent="0.2">
      <c r="A41" s="144" t="s">
        <v>105</v>
      </c>
    </row>
    <row r="42" spans="1:1" x14ac:dyDescent="0.2">
      <c r="A42" s="133"/>
    </row>
    <row r="43" spans="1:1" ht="36" x14ac:dyDescent="0.2">
      <c r="A43" s="178" t="s">
        <v>180</v>
      </c>
    </row>
    <row r="44" spans="1:1" x14ac:dyDescent="0.2">
      <c r="A44" s="214" t="s">
        <v>290</v>
      </c>
    </row>
    <row r="45" spans="1:1" s="11" customFormat="1" x14ac:dyDescent="0.2">
      <c r="A45" s="193"/>
    </row>
    <row r="46" spans="1:1" s="11" customFormat="1" x14ac:dyDescent="0.2">
      <c r="A46" s="137" t="s">
        <v>65</v>
      </c>
    </row>
    <row r="47" spans="1:1" s="11" customFormat="1" ht="42" customHeight="1" x14ac:dyDescent="0.2">
      <c r="A47" s="144" t="s">
        <v>104</v>
      </c>
    </row>
    <row r="48" spans="1:1" s="11" customFormat="1" ht="40.5" customHeight="1" x14ac:dyDescent="0.2">
      <c r="A48" s="144" t="s">
        <v>105</v>
      </c>
    </row>
    <row r="49" spans="1:1" s="11" customFormat="1" x14ac:dyDescent="0.2">
      <c r="A49" s="193"/>
    </row>
    <row r="50" spans="1:1" s="11" customFormat="1" ht="12.75" customHeight="1" x14ac:dyDescent="0.2">
      <c r="A50" s="137" t="s">
        <v>255</v>
      </c>
    </row>
    <row r="51" spans="1:1" s="11" customFormat="1" ht="24" x14ac:dyDescent="0.2">
      <c r="A51" s="182" t="s">
        <v>234</v>
      </c>
    </row>
    <row r="52" spans="1:1" s="11" customFormat="1" ht="17.25" customHeight="1" x14ac:dyDescent="0.2">
      <c r="A52" s="195" t="s">
        <v>181</v>
      </c>
    </row>
    <row r="53" spans="1:1" s="11" customFormat="1" ht="12" customHeight="1" x14ac:dyDescent="0.2">
      <c r="A53" s="195"/>
    </row>
    <row r="54" spans="1:1" s="11" customFormat="1" x14ac:dyDescent="0.2">
      <c r="A54" s="194" t="s">
        <v>256</v>
      </c>
    </row>
    <row r="55" spans="1:1" s="11" customFormat="1" x14ac:dyDescent="0.2">
      <c r="A55" s="195" t="s">
        <v>257</v>
      </c>
    </row>
    <row r="56" spans="1:1" s="11" customFormat="1" ht="13.5" customHeight="1" x14ac:dyDescent="0.2">
      <c r="A56" s="19"/>
    </row>
    <row r="57" spans="1:1" s="11" customFormat="1" x14ac:dyDescent="0.2">
      <c r="A57" s="194" t="s">
        <v>258</v>
      </c>
    </row>
    <row r="58" spans="1:1" s="11" customFormat="1" x14ac:dyDescent="0.2">
      <c r="A58" s="196" t="s">
        <v>183</v>
      </c>
    </row>
    <row r="59" spans="1:1" s="11" customFormat="1" ht="13.5" customHeight="1" x14ac:dyDescent="0.2">
      <c r="A59" s="19"/>
    </row>
    <row r="60" spans="1:1" s="11" customFormat="1" x14ac:dyDescent="0.2">
      <c r="A60" s="211" t="s">
        <v>291</v>
      </c>
    </row>
    <row r="61" spans="1:1" s="11" customFormat="1" x14ac:dyDescent="0.2">
      <c r="A61" s="195" t="s">
        <v>183</v>
      </c>
    </row>
    <row r="62" spans="1:1" s="11" customFormat="1" ht="12.75" customHeight="1" x14ac:dyDescent="0.2">
      <c r="A62" s="197"/>
    </row>
    <row r="63" spans="1:1" s="11" customFormat="1" x14ac:dyDescent="0.2">
      <c r="A63" s="194" t="s">
        <v>259</v>
      </c>
    </row>
    <row r="64" spans="1:1" s="11" customFormat="1" x14ac:dyDescent="0.2">
      <c r="A64" s="196" t="s">
        <v>260</v>
      </c>
    </row>
    <row r="65" spans="1:1" s="11" customFormat="1" ht="13.5" customHeight="1" x14ac:dyDescent="0.2">
      <c r="A65" s="196"/>
    </row>
    <row r="66" spans="1:1" s="11" customFormat="1" x14ac:dyDescent="0.2">
      <c r="A66" s="194" t="s">
        <v>261</v>
      </c>
    </row>
    <row r="67" spans="1:1" s="11" customFormat="1" x14ac:dyDescent="0.2">
      <c r="A67" s="196" t="s">
        <v>262</v>
      </c>
    </row>
    <row r="68" spans="1:1" s="11" customFormat="1" ht="13.5" thickBot="1" x14ac:dyDescent="0.25">
      <c r="A68" s="198"/>
    </row>
    <row r="69" spans="1:1" s="11" customFormat="1" ht="77.25" customHeight="1" x14ac:dyDescent="0.2">
      <c r="A69" s="199" t="s">
        <v>263</v>
      </c>
    </row>
    <row r="70" spans="1:1" s="11" customFormat="1" ht="24.75" thickBot="1" x14ac:dyDescent="0.25">
      <c r="A70" s="200" t="s">
        <v>128</v>
      </c>
    </row>
    <row r="71" spans="1:1" s="11" customFormat="1" x14ac:dyDescent="0.2">
      <c r="A71" s="5"/>
    </row>
    <row r="72" spans="1:1" s="11" customFormat="1" ht="24" x14ac:dyDescent="0.2">
      <c r="A72" s="135" t="s">
        <v>264</v>
      </c>
    </row>
    <row r="73" spans="1:1" s="11" customFormat="1" ht="24" x14ac:dyDescent="0.2">
      <c r="A73" s="182" t="s">
        <v>239</v>
      </c>
    </row>
    <row r="74" spans="1:1" s="11" customFormat="1" x14ac:dyDescent="0.2">
      <c r="A74" s="176" t="s">
        <v>182</v>
      </c>
    </row>
    <row r="75" spans="1:1" x14ac:dyDescent="0.2">
      <c r="A75" s="144"/>
    </row>
    <row r="76" spans="1:1" x14ac:dyDescent="0.2">
      <c r="A76" s="182" t="s">
        <v>194</v>
      </c>
    </row>
    <row r="77" spans="1:1" x14ac:dyDescent="0.2">
      <c r="A77" s="176" t="s">
        <v>265</v>
      </c>
    </row>
    <row r="78" spans="1:1" s="11" customFormat="1" x14ac:dyDescent="0.2">
      <c r="A78" s="144"/>
    </row>
    <row r="79" spans="1:1" s="11" customFormat="1" x14ac:dyDescent="0.2">
      <c r="A79" s="182" t="s">
        <v>266</v>
      </c>
    </row>
    <row r="80" spans="1:1" s="11" customFormat="1" x14ac:dyDescent="0.2">
      <c r="A80" s="176" t="s">
        <v>184</v>
      </c>
    </row>
    <row r="81" spans="1:1" s="11" customFormat="1" x14ac:dyDescent="0.2">
      <c r="A81" s="144"/>
    </row>
    <row r="82" spans="1:1" s="11" customFormat="1" x14ac:dyDescent="0.2">
      <c r="A82" s="212" t="s">
        <v>292</v>
      </c>
    </row>
    <row r="83" spans="1:1" s="11" customFormat="1" x14ac:dyDescent="0.2">
      <c r="A83" s="176" t="s">
        <v>184</v>
      </c>
    </row>
    <row r="84" spans="1:1" s="11" customFormat="1" x14ac:dyDescent="0.2">
      <c r="A84" s="144"/>
    </row>
    <row r="85" spans="1:1" s="11" customFormat="1" x14ac:dyDescent="0.2">
      <c r="A85" s="182" t="s">
        <v>267</v>
      </c>
    </row>
    <row r="86" spans="1:1" s="11" customFormat="1" x14ac:dyDescent="0.2">
      <c r="A86" s="176" t="s">
        <v>268</v>
      </c>
    </row>
    <row r="87" spans="1:1" s="11" customFormat="1" x14ac:dyDescent="0.2">
      <c r="A87" s="201"/>
    </row>
    <row r="88" spans="1:1" s="11" customFormat="1" x14ac:dyDescent="0.2">
      <c r="A88" s="182" t="s">
        <v>269</v>
      </c>
    </row>
    <row r="89" spans="1:1" s="11" customFormat="1" x14ac:dyDescent="0.2">
      <c r="A89" s="176" t="s">
        <v>270</v>
      </c>
    </row>
    <row r="90" spans="1:1" s="11" customFormat="1" ht="30" customHeight="1" thickBot="1" x14ac:dyDescent="0.25">
      <c r="A90" s="31"/>
    </row>
    <row r="91" spans="1:1" s="11" customFormat="1" ht="60" x14ac:dyDescent="0.2">
      <c r="A91" s="202" t="s">
        <v>271</v>
      </c>
    </row>
    <row r="92" spans="1:1" s="11" customFormat="1" ht="24.75" thickBot="1" x14ac:dyDescent="0.25">
      <c r="A92" s="203" t="s">
        <v>272</v>
      </c>
    </row>
    <row r="93" spans="1:1" s="11" customFormat="1" x14ac:dyDescent="0.2">
      <c r="A93" s="31"/>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43"/>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43"/>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workbookViewId="0">
      <selection activeCell="C9" sqref="C9"/>
    </sheetView>
  </sheetViews>
  <sheetFormatPr defaultRowHeight="12.75" x14ac:dyDescent="0.2"/>
  <cols>
    <col min="1" max="1" width="41.7109375" style="5" customWidth="1"/>
    <col min="2" max="2" width="9.85546875" customWidth="1"/>
  </cols>
  <sheetData>
    <row r="1" spans="1:2" ht="24" x14ac:dyDescent="0.2">
      <c r="A1" s="47" t="s">
        <v>50</v>
      </c>
    </row>
    <row r="2" spans="1:2" ht="27.75" customHeight="1" x14ac:dyDescent="0.2">
      <c r="A2" s="6" t="s">
        <v>190</v>
      </c>
      <c r="B2" s="73" t="e">
        <f>'BAR BB| Open rates'!#REF!</f>
        <v>#REF!</v>
      </c>
    </row>
    <row r="3" spans="1:2" ht="27.75" customHeight="1" x14ac:dyDescent="0.2">
      <c r="A3" s="48"/>
      <c r="B3" s="73" t="e">
        <f>'BAR BB| Open rates'!#REF!</f>
        <v>#REF!</v>
      </c>
    </row>
    <row r="4" spans="1:2" x14ac:dyDescent="0.2">
      <c r="A4" s="33" t="s">
        <v>53</v>
      </c>
    </row>
    <row r="5" spans="1:2" x14ac:dyDescent="0.2">
      <c r="A5" s="33">
        <v>1</v>
      </c>
      <c r="B5" s="33" t="e">
        <f>'BAR BB| Open rates'!#REF! *0.75</f>
        <v>#REF!</v>
      </c>
    </row>
    <row r="6" spans="1:2" x14ac:dyDescent="0.2">
      <c r="A6" s="33">
        <v>2</v>
      </c>
      <c r="B6" s="33" t="e">
        <f>'BAR BB| Open rates'!#REF! *0.75</f>
        <v>#REF!</v>
      </c>
    </row>
    <row r="7" spans="1:2" x14ac:dyDescent="0.2">
      <c r="A7" s="33" t="s">
        <v>54</v>
      </c>
      <c r="B7" s="33"/>
    </row>
    <row r="8" spans="1:2" x14ac:dyDescent="0.2">
      <c r="A8" s="33">
        <v>1</v>
      </c>
      <c r="B8" s="33" t="e">
        <f>'BAR BB| Open rates'!#REF! *0.75</f>
        <v>#REF!</v>
      </c>
    </row>
    <row r="9" spans="1:2" x14ac:dyDescent="0.2">
      <c r="A9" s="33">
        <v>2</v>
      </c>
      <c r="B9" s="33" t="e">
        <f>'BAR BB| Open rates'!#REF! *0.75</f>
        <v>#REF!</v>
      </c>
    </row>
    <row r="10" spans="1:2" x14ac:dyDescent="0.2">
      <c r="A10" s="33" t="s">
        <v>151</v>
      </c>
      <c r="B10" s="33"/>
    </row>
    <row r="11" spans="1:2" x14ac:dyDescent="0.2">
      <c r="A11" s="33">
        <v>1</v>
      </c>
      <c r="B11" s="33" t="e">
        <f>'BAR BB| Open rates'!#REF! *0.75</f>
        <v>#REF!</v>
      </c>
    </row>
    <row r="12" spans="1:2" x14ac:dyDescent="0.2">
      <c r="A12" s="33">
        <v>2</v>
      </c>
      <c r="B12" s="33" t="e">
        <f>'BAR BB| Open rates'!#REF! *0.75</f>
        <v>#REF!</v>
      </c>
    </row>
    <row r="13" spans="1:2" x14ac:dyDescent="0.2">
      <c r="A13" s="33" t="s">
        <v>55</v>
      </c>
      <c r="B13" s="33"/>
    </row>
    <row r="14" spans="1:2" x14ac:dyDescent="0.2">
      <c r="A14" s="42" t="s">
        <v>159</v>
      </c>
      <c r="B14" s="33" t="e">
        <f>'BAR BB| Open rates'!#REF! *0.75</f>
        <v>#REF!</v>
      </c>
    </row>
    <row r="15" spans="1:2" x14ac:dyDescent="0.2">
      <c r="A15" s="33" t="s">
        <v>160</v>
      </c>
      <c r="B15" s="33"/>
    </row>
    <row r="16" spans="1:2" x14ac:dyDescent="0.2">
      <c r="A16" s="42" t="s">
        <v>159</v>
      </c>
      <c r="B16" s="33" t="e">
        <f>'BAR BB| Open rates'!#REF! *0.75</f>
        <v>#REF!</v>
      </c>
    </row>
    <row r="17" spans="1:22" x14ac:dyDescent="0.2">
      <c r="A17" s="33" t="s">
        <v>56</v>
      </c>
      <c r="B17" s="33"/>
    </row>
    <row r="18" spans="1:22" x14ac:dyDescent="0.2">
      <c r="A18" s="42" t="s">
        <v>8</v>
      </c>
      <c r="B18" s="33" t="e">
        <f>'BAR BB| Open rates'!#REF! *0.75</f>
        <v>#REF!</v>
      </c>
    </row>
    <row r="19" spans="1:22" x14ac:dyDescent="0.2">
      <c r="A19" s="33" t="s">
        <v>57</v>
      </c>
      <c r="B19" s="33"/>
    </row>
    <row r="20" spans="1:22" x14ac:dyDescent="0.2">
      <c r="A20" s="42" t="s">
        <v>8</v>
      </c>
      <c r="B20" s="33" t="e">
        <f>'BAR BB| Open rates'!#REF! *0.75</f>
        <v>#REF!</v>
      </c>
    </row>
    <row r="21" spans="1:22" x14ac:dyDescent="0.2">
      <c r="A21" s="106"/>
    </row>
    <row r="22" spans="1:22" x14ac:dyDescent="0.2">
      <c r="A22" s="223" t="s">
        <v>157</v>
      </c>
    </row>
    <row r="23" spans="1:22" x14ac:dyDescent="0.2">
      <c r="A23" s="223"/>
    </row>
    <row r="24" spans="1:22" x14ac:dyDescent="0.2">
      <c r="A24" s="123"/>
    </row>
    <row r="25" spans="1:22" x14ac:dyDescent="0.2">
      <c r="A25" s="177" t="s">
        <v>80</v>
      </c>
    </row>
    <row r="26" spans="1:22" ht="27" customHeight="1" x14ac:dyDescent="0.2">
      <c r="A26" s="152" t="s">
        <v>198</v>
      </c>
    </row>
    <row r="27" spans="1:22" ht="27" customHeight="1" x14ac:dyDescent="0.2">
      <c r="A27" s="152" t="s">
        <v>199</v>
      </c>
    </row>
    <row r="28" spans="1:22" x14ac:dyDescent="0.2">
      <c r="A28" s="123"/>
    </row>
    <row r="29" spans="1:22" s="76" customFormat="1" ht="12.75" customHeight="1" x14ac:dyDescent="0.2">
      <c r="A29" s="137" t="s">
        <v>58</v>
      </c>
      <c r="B29" s="11"/>
      <c r="C29" s="11"/>
      <c r="D29" s="11"/>
      <c r="E29" s="11"/>
      <c r="F29" s="11"/>
      <c r="G29" s="11"/>
      <c r="H29" s="11"/>
      <c r="I29" s="11"/>
      <c r="J29" s="11"/>
      <c r="K29" s="11"/>
      <c r="L29" s="11"/>
      <c r="M29" s="11"/>
      <c r="N29" s="11"/>
      <c r="O29" s="11"/>
      <c r="P29" s="11"/>
      <c r="Q29" s="11"/>
      <c r="R29" s="11"/>
      <c r="S29" s="11"/>
      <c r="T29" s="11"/>
      <c r="U29" s="11"/>
      <c r="V29" s="11"/>
    </row>
    <row r="30" spans="1:22" s="108" customFormat="1" ht="35.25" customHeight="1" x14ac:dyDescent="0.2">
      <c r="A30" s="150" t="s">
        <v>163</v>
      </c>
      <c r="B30" s="153"/>
      <c r="C30" s="153"/>
      <c r="D30" s="153"/>
      <c r="E30" s="153"/>
      <c r="F30" s="153"/>
      <c r="G30" s="153"/>
      <c r="H30" s="153"/>
      <c r="I30" s="153"/>
      <c r="J30" s="153"/>
      <c r="K30" s="153"/>
      <c r="L30" s="153"/>
      <c r="M30" s="153"/>
      <c r="N30" s="153"/>
      <c r="O30" s="153"/>
      <c r="P30" s="153"/>
      <c r="Q30" s="153"/>
      <c r="R30" s="153"/>
      <c r="S30" s="153"/>
      <c r="T30" s="153"/>
      <c r="U30" s="153"/>
      <c r="V30" s="153"/>
    </row>
    <row r="31" spans="1:22" s="108" customFormat="1" ht="35.25" customHeight="1" x14ac:dyDescent="0.2">
      <c r="A31" s="150" t="s">
        <v>188</v>
      </c>
      <c r="B31" s="153"/>
      <c r="C31" s="153"/>
      <c r="D31" s="153"/>
      <c r="E31" s="153"/>
      <c r="F31" s="153"/>
      <c r="G31" s="153"/>
      <c r="H31" s="153"/>
      <c r="I31" s="153"/>
      <c r="J31" s="153"/>
      <c r="K31" s="153"/>
      <c r="L31" s="153"/>
      <c r="M31" s="153"/>
    </row>
    <row r="32" spans="1:22" s="108" customFormat="1" ht="35.25" customHeight="1" x14ac:dyDescent="0.2">
      <c r="A32" s="150" t="s">
        <v>164</v>
      </c>
      <c r="B32" s="153"/>
      <c r="C32" s="153"/>
      <c r="D32" s="153"/>
      <c r="E32" s="153"/>
      <c r="F32" s="153"/>
      <c r="G32" s="153"/>
      <c r="H32" s="153"/>
      <c r="I32" s="153"/>
      <c r="J32" s="153"/>
      <c r="K32" s="153"/>
      <c r="L32" s="153"/>
      <c r="M32" s="153"/>
    </row>
    <row r="33" spans="1:13" s="108" customFormat="1" ht="13.5" customHeight="1" x14ac:dyDescent="0.2">
      <c r="A33" s="150" t="s">
        <v>165</v>
      </c>
      <c r="B33" s="153"/>
      <c r="C33" s="153"/>
      <c r="D33" s="153"/>
      <c r="E33" s="153"/>
      <c r="F33" s="153"/>
      <c r="G33" s="153"/>
      <c r="H33" s="153"/>
      <c r="I33" s="153"/>
      <c r="J33" s="153"/>
      <c r="K33" s="153"/>
      <c r="L33" s="153"/>
      <c r="M33" s="153"/>
    </row>
    <row r="34" spans="1:13" s="108" customFormat="1" ht="35.25" customHeight="1" x14ac:dyDescent="0.2">
      <c r="A34" s="150" t="s">
        <v>162</v>
      </c>
      <c r="B34" s="153"/>
      <c r="C34" s="153"/>
      <c r="D34" s="153"/>
      <c r="E34" s="153"/>
      <c r="F34" s="153"/>
      <c r="G34" s="153"/>
      <c r="H34" s="153"/>
      <c r="I34" s="153"/>
      <c r="J34" s="153"/>
      <c r="K34" s="153"/>
      <c r="L34" s="153"/>
      <c r="M34" s="153"/>
    </row>
    <row r="35" spans="1:13" s="108" customFormat="1" ht="35.25" customHeight="1" x14ac:dyDescent="0.2">
      <c r="A35" s="145" t="s">
        <v>173</v>
      </c>
      <c r="B35" s="153"/>
      <c r="C35" s="153"/>
      <c r="D35" s="153"/>
      <c r="E35" s="153"/>
      <c r="F35" s="153"/>
      <c r="G35" s="153"/>
      <c r="H35" s="153"/>
      <c r="I35" s="153"/>
      <c r="J35" s="153"/>
      <c r="K35" s="153"/>
      <c r="L35" s="153"/>
      <c r="M35" s="153"/>
    </row>
    <row r="36" spans="1:13" s="13" customFormat="1" ht="18" customHeight="1" x14ac:dyDescent="0.2">
      <c r="B36" s="11"/>
      <c r="C36" s="11"/>
      <c r="D36" s="11"/>
      <c r="E36" s="11"/>
      <c r="F36" s="11"/>
      <c r="G36" s="11"/>
      <c r="H36" s="11"/>
      <c r="I36" s="11"/>
      <c r="J36" s="11"/>
      <c r="K36" s="11"/>
      <c r="L36" s="11"/>
      <c r="M36" s="11"/>
    </row>
    <row r="37" spans="1:13" x14ac:dyDescent="0.2">
      <c r="A37" s="139" t="s">
        <v>65</v>
      </c>
    </row>
    <row r="38" spans="1:13" ht="84" x14ac:dyDescent="0.2">
      <c r="A38" s="144" t="s">
        <v>189</v>
      </c>
    </row>
    <row r="39" spans="1:13" x14ac:dyDescent="0.2">
      <c r="A39" s="106"/>
    </row>
    <row r="40" spans="1:13" x14ac:dyDescent="0.2">
      <c r="A40" s="106"/>
    </row>
    <row r="41" spans="1:13" x14ac:dyDescent="0.2">
      <c r="A41" s="106"/>
    </row>
    <row r="42" spans="1:13" x14ac:dyDescent="0.2">
      <c r="A42" s="106"/>
    </row>
    <row r="43" spans="1:13" x14ac:dyDescent="0.2">
      <c r="A43" s="106"/>
    </row>
    <row r="44" spans="1:13" x14ac:dyDescent="0.2">
      <c r="A44" s="106"/>
    </row>
    <row r="45" spans="1:13" x14ac:dyDescent="0.2">
      <c r="A45" s="106"/>
    </row>
    <row r="46" spans="1:13" x14ac:dyDescent="0.2">
      <c r="A46" s="106"/>
    </row>
    <row r="47" spans="1:13" x14ac:dyDescent="0.2">
      <c r="A47" s="106"/>
    </row>
    <row r="48" spans="1:13"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sheetData>
  <mergeCells count="1">
    <mergeCell ref="A22:A2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workbookViewId="0">
      <selection activeCell="B9" sqref="B9"/>
    </sheetView>
  </sheetViews>
  <sheetFormatPr defaultRowHeight="12.75" x14ac:dyDescent="0.2"/>
  <cols>
    <col min="1" max="1" width="41.7109375" style="5" customWidth="1"/>
    <col min="2" max="2" width="9.7109375" customWidth="1"/>
  </cols>
  <sheetData>
    <row r="1" spans="1:2" ht="24" x14ac:dyDescent="0.2">
      <c r="A1" s="47" t="s">
        <v>50</v>
      </c>
    </row>
    <row r="2" spans="1:2" ht="27.75" customHeight="1" x14ac:dyDescent="0.2">
      <c r="A2" s="6" t="s">
        <v>190</v>
      </c>
      <c r="B2" s="73" t="e">
        <f>'BAR BB| Open rates'!#REF!</f>
        <v>#REF!</v>
      </c>
    </row>
    <row r="3" spans="1:2" ht="27.75" customHeight="1" x14ac:dyDescent="0.2">
      <c r="A3" s="48"/>
      <c r="B3" s="73" t="e">
        <f>'BAR BB| Open rates'!#REF!</f>
        <v>#REF!</v>
      </c>
    </row>
    <row r="4" spans="1:2" x14ac:dyDescent="0.2">
      <c r="A4" s="33" t="s">
        <v>53</v>
      </c>
    </row>
    <row r="5" spans="1:2" x14ac:dyDescent="0.2">
      <c r="A5" s="33">
        <v>1</v>
      </c>
      <c r="B5" s="33" t="e">
        <f>'BAR BB| Open rates'!#REF!*0.75+25</f>
        <v>#REF!</v>
      </c>
    </row>
    <row r="6" spans="1:2" x14ac:dyDescent="0.2">
      <c r="A6" s="33">
        <v>2</v>
      </c>
      <c r="B6" s="33" t="e">
        <f>'BAR BB| Open rates'!#REF!*0.75+25</f>
        <v>#REF!</v>
      </c>
    </row>
    <row r="7" spans="1:2" x14ac:dyDescent="0.2">
      <c r="A7" s="33" t="s">
        <v>54</v>
      </c>
      <c r="B7" s="33"/>
    </row>
    <row r="8" spans="1:2" x14ac:dyDescent="0.2">
      <c r="A8" s="33">
        <v>1</v>
      </c>
      <c r="B8" s="33" t="e">
        <f>'BAR BB| Open rates'!#REF!*0.75+25</f>
        <v>#REF!</v>
      </c>
    </row>
    <row r="9" spans="1:2" x14ac:dyDescent="0.2">
      <c r="A9" s="33">
        <v>2</v>
      </c>
      <c r="B9" s="33" t="e">
        <f>'BAR BB| Open rates'!#REF!*0.75+25</f>
        <v>#REF!</v>
      </c>
    </row>
    <row r="10" spans="1:2" x14ac:dyDescent="0.2">
      <c r="A10" s="33" t="s">
        <v>151</v>
      </c>
      <c r="B10" s="33"/>
    </row>
    <row r="11" spans="1:2" x14ac:dyDescent="0.2">
      <c r="A11" s="33">
        <v>1</v>
      </c>
      <c r="B11" s="33" t="e">
        <f>'BAR BB| Open rates'!#REF!*0.75+25</f>
        <v>#REF!</v>
      </c>
    </row>
    <row r="12" spans="1:2" x14ac:dyDescent="0.2">
      <c r="A12" s="33">
        <v>2</v>
      </c>
      <c r="B12" s="33" t="e">
        <f>'BAR BB| Open rates'!#REF!*0.75+25</f>
        <v>#REF!</v>
      </c>
    </row>
    <row r="13" spans="1:2" x14ac:dyDescent="0.2">
      <c r="A13" s="33" t="s">
        <v>55</v>
      </c>
      <c r="B13" s="33"/>
    </row>
    <row r="14" spans="1:2" x14ac:dyDescent="0.2">
      <c r="A14" s="42" t="s">
        <v>159</v>
      </c>
      <c r="B14" s="33" t="e">
        <f>'BAR BB| Open rates'!#REF!*0.75+25</f>
        <v>#REF!</v>
      </c>
    </row>
    <row r="15" spans="1:2" x14ac:dyDescent="0.2">
      <c r="A15" s="33" t="s">
        <v>160</v>
      </c>
      <c r="B15" s="33"/>
    </row>
    <row r="16" spans="1:2" x14ac:dyDescent="0.2">
      <c r="A16" s="42" t="s">
        <v>159</v>
      </c>
      <c r="B16" s="33" t="e">
        <f>'BAR BB| Open rates'!#REF!*0.75+25</f>
        <v>#REF!</v>
      </c>
    </row>
    <row r="17" spans="1:27" x14ac:dyDescent="0.2">
      <c r="A17" s="33" t="s">
        <v>56</v>
      </c>
      <c r="B17" s="33"/>
    </row>
    <row r="18" spans="1:27" x14ac:dyDescent="0.2">
      <c r="A18" s="42" t="s">
        <v>8</v>
      </c>
      <c r="B18" s="33" t="e">
        <f>'BAR BB| Open rates'!#REF!*0.75+25</f>
        <v>#REF!</v>
      </c>
    </row>
    <row r="19" spans="1:27" x14ac:dyDescent="0.2">
      <c r="A19" s="33" t="s">
        <v>57</v>
      </c>
      <c r="B19" s="33"/>
    </row>
    <row r="20" spans="1:27" x14ac:dyDescent="0.2">
      <c r="A20" s="42" t="s">
        <v>8</v>
      </c>
      <c r="B20" s="33" t="e">
        <f>'BAR BB| Open rates'!#REF!*0.75+25</f>
        <v>#REF!</v>
      </c>
    </row>
    <row r="21" spans="1:27" x14ac:dyDescent="0.2">
      <c r="A21" s="106"/>
    </row>
    <row r="22" spans="1:27" x14ac:dyDescent="0.2">
      <c r="A22" s="223" t="s">
        <v>157</v>
      </c>
    </row>
    <row r="23" spans="1:27" x14ac:dyDescent="0.2">
      <c r="A23" s="223"/>
    </row>
    <row r="24" spans="1:27" x14ac:dyDescent="0.2">
      <c r="A24" s="123"/>
    </row>
    <row r="25" spans="1:27" x14ac:dyDescent="0.2">
      <c r="A25" s="177" t="s">
        <v>80</v>
      </c>
    </row>
    <row r="26" spans="1:27" ht="24" x14ac:dyDescent="0.2">
      <c r="A26" s="152" t="s">
        <v>198</v>
      </c>
    </row>
    <row r="27" spans="1:27" ht="24" x14ac:dyDescent="0.2">
      <c r="A27" s="152" t="s">
        <v>199</v>
      </c>
    </row>
    <row r="28" spans="1:27" x14ac:dyDescent="0.2">
      <c r="A28" s="123"/>
    </row>
    <row r="29" spans="1:27" s="76" customFormat="1" ht="12.75" customHeight="1" x14ac:dyDescent="0.2">
      <c r="A29" s="137" t="s">
        <v>58</v>
      </c>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s="108" customFormat="1" ht="35.25" customHeight="1" x14ac:dyDescent="0.2">
      <c r="A30" s="150" t="s">
        <v>163</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row>
    <row r="31" spans="1:27" s="108" customFormat="1" ht="35.25" customHeight="1" x14ac:dyDescent="0.2">
      <c r="A31" s="150" t="s">
        <v>188</v>
      </c>
      <c r="B31" s="153"/>
      <c r="C31" s="153"/>
      <c r="D31" s="153"/>
      <c r="E31" s="153"/>
      <c r="F31" s="153"/>
      <c r="G31" s="153"/>
      <c r="H31" s="153"/>
      <c r="I31" s="153"/>
      <c r="J31" s="153"/>
      <c r="K31" s="153"/>
      <c r="L31" s="153"/>
      <c r="M31" s="153"/>
      <c r="N31" s="153"/>
      <c r="O31" s="153"/>
      <c r="P31" s="153"/>
      <c r="Q31" s="153"/>
      <c r="R31" s="153"/>
    </row>
    <row r="32" spans="1:27" s="108" customFormat="1" ht="35.25" customHeight="1" x14ac:dyDescent="0.2">
      <c r="A32" s="150" t="s">
        <v>164</v>
      </c>
      <c r="B32" s="153"/>
      <c r="C32" s="153"/>
      <c r="D32" s="153"/>
      <c r="E32" s="153"/>
      <c r="F32" s="153"/>
      <c r="G32" s="153"/>
      <c r="H32" s="153"/>
      <c r="I32" s="153"/>
      <c r="J32" s="153"/>
      <c r="K32" s="153"/>
      <c r="L32" s="153"/>
      <c r="M32" s="153"/>
      <c r="N32" s="153"/>
      <c r="O32" s="153"/>
      <c r="P32" s="153"/>
      <c r="Q32" s="153"/>
      <c r="R32" s="153"/>
    </row>
    <row r="33" spans="1:18" s="108" customFormat="1" ht="13.5" customHeight="1" x14ac:dyDescent="0.2">
      <c r="A33" s="150" t="s">
        <v>165</v>
      </c>
      <c r="B33" s="153"/>
      <c r="C33" s="153"/>
      <c r="D33" s="153"/>
      <c r="E33" s="153"/>
      <c r="F33" s="153"/>
      <c r="G33" s="153"/>
      <c r="H33" s="153"/>
      <c r="I33" s="153"/>
      <c r="J33" s="153"/>
      <c r="K33" s="153"/>
      <c r="L33" s="153"/>
      <c r="M33" s="153"/>
      <c r="N33" s="153"/>
      <c r="O33" s="153"/>
      <c r="P33" s="153"/>
      <c r="Q33" s="153"/>
      <c r="R33" s="153"/>
    </row>
    <row r="34" spans="1:18" s="108" customFormat="1" ht="35.25" customHeight="1" x14ac:dyDescent="0.2">
      <c r="A34" s="150" t="s">
        <v>162</v>
      </c>
      <c r="B34" s="153"/>
      <c r="C34" s="153"/>
      <c r="D34" s="153"/>
      <c r="E34" s="153"/>
      <c r="F34" s="153"/>
      <c r="G34" s="153"/>
      <c r="H34" s="153"/>
      <c r="I34" s="153"/>
      <c r="J34" s="153"/>
      <c r="K34" s="153"/>
      <c r="L34" s="153"/>
      <c r="M34" s="153"/>
      <c r="N34" s="153"/>
      <c r="O34" s="153"/>
      <c r="P34" s="153"/>
      <c r="Q34" s="153"/>
      <c r="R34" s="153"/>
    </row>
    <row r="35" spans="1:18" s="108" customFormat="1" ht="35.25" customHeight="1" x14ac:dyDescent="0.2">
      <c r="A35" s="145" t="s">
        <v>173</v>
      </c>
      <c r="B35" s="153"/>
      <c r="C35" s="153"/>
      <c r="D35" s="153"/>
      <c r="E35" s="153"/>
      <c r="F35" s="153"/>
      <c r="G35" s="153"/>
      <c r="H35" s="153"/>
      <c r="I35" s="153"/>
      <c r="J35" s="153"/>
      <c r="K35" s="153"/>
      <c r="L35" s="153"/>
      <c r="M35" s="153"/>
      <c r="N35" s="153"/>
      <c r="O35" s="153"/>
      <c r="P35" s="153"/>
      <c r="Q35" s="153"/>
      <c r="R35" s="153"/>
    </row>
    <row r="36" spans="1:18" s="13" customFormat="1" ht="18" customHeight="1" x14ac:dyDescent="0.2">
      <c r="B36" s="11"/>
      <c r="C36" s="11"/>
      <c r="D36" s="11"/>
      <c r="E36" s="11"/>
      <c r="F36" s="11"/>
      <c r="G36" s="11"/>
      <c r="H36" s="11"/>
      <c r="I36" s="11"/>
      <c r="J36" s="11"/>
      <c r="K36" s="11"/>
      <c r="L36" s="11"/>
      <c r="M36" s="11"/>
      <c r="N36" s="11"/>
      <c r="O36" s="11"/>
      <c r="P36" s="11"/>
      <c r="Q36" s="11"/>
      <c r="R36" s="11"/>
    </row>
    <row r="37" spans="1:18" x14ac:dyDescent="0.2">
      <c r="A37" s="139" t="s">
        <v>65</v>
      </c>
    </row>
    <row r="38" spans="1:18" ht="84" x14ac:dyDescent="0.2">
      <c r="A38" s="144" t="s">
        <v>189</v>
      </c>
    </row>
    <row r="39" spans="1:18" x14ac:dyDescent="0.2">
      <c r="A39" s="106"/>
    </row>
    <row r="40" spans="1:18" x14ac:dyDescent="0.2">
      <c r="A40" s="106"/>
    </row>
    <row r="41" spans="1:18" x14ac:dyDescent="0.2">
      <c r="A41" s="106"/>
    </row>
    <row r="42" spans="1:18" x14ac:dyDescent="0.2">
      <c r="A42" s="106"/>
    </row>
    <row r="43" spans="1:18" x14ac:dyDescent="0.2">
      <c r="A43" s="106"/>
    </row>
    <row r="44" spans="1:18" x14ac:dyDescent="0.2">
      <c r="A44" s="106"/>
    </row>
    <row r="45" spans="1:18" x14ac:dyDescent="0.2">
      <c r="A45" s="106"/>
    </row>
    <row r="46" spans="1:18" x14ac:dyDescent="0.2">
      <c r="A46" s="106"/>
    </row>
    <row r="47" spans="1:18" x14ac:dyDescent="0.2">
      <c r="A47" s="106"/>
    </row>
    <row r="48" spans="1:18"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sheetData>
  <mergeCells count="1">
    <mergeCell ref="A22:A2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workbookViewId="0">
      <selection activeCell="C10" sqref="C10"/>
    </sheetView>
  </sheetViews>
  <sheetFormatPr defaultRowHeight="12.75" x14ac:dyDescent="0.2"/>
  <cols>
    <col min="1" max="1" width="41.7109375" style="5" customWidth="1"/>
    <col min="2" max="2" width="9.7109375" customWidth="1"/>
  </cols>
  <sheetData>
    <row r="1" spans="1:2" ht="24" x14ac:dyDescent="0.2">
      <c r="A1" s="47" t="s">
        <v>50</v>
      </c>
    </row>
    <row r="2" spans="1:2" ht="27.75" customHeight="1" x14ac:dyDescent="0.2">
      <c r="A2" s="6" t="s">
        <v>191</v>
      </c>
      <c r="B2" s="73" t="e">
        <f>'BAR BB| Open rates'!#REF!</f>
        <v>#REF!</v>
      </c>
    </row>
    <row r="3" spans="1:2" ht="27.75" customHeight="1" x14ac:dyDescent="0.2">
      <c r="A3" s="48"/>
      <c r="B3" s="73" t="e">
        <f>'BAR BB| Open rates'!#REF!</f>
        <v>#REF!</v>
      </c>
    </row>
    <row r="4" spans="1:2" x14ac:dyDescent="0.2">
      <c r="A4" s="33" t="s">
        <v>53</v>
      </c>
    </row>
    <row r="5" spans="1:2" x14ac:dyDescent="0.2">
      <c r="A5" s="33">
        <v>1</v>
      </c>
      <c r="B5" s="33" t="e">
        <f>'BAR BB| Open rates'!#REF!*0.88</f>
        <v>#REF!</v>
      </c>
    </row>
    <row r="6" spans="1:2" x14ac:dyDescent="0.2">
      <c r="A6" s="33">
        <v>2</v>
      </c>
      <c r="B6" s="33" t="e">
        <f>'BAR BB| Open rates'!#REF!*0.88</f>
        <v>#REF!</v>
      </c>
    </row>
    <row r="7" spans="1:2" x14ac:dyDescent="0.2">
      <c r="A7" s="33" t="s">
        <v>54</v>
      </c>
      <c r="B7" s="33"/>
    </row>
    <row r="8" spans="1:2" x14ac:dyDescent="0.2">
      <c r="A8" s="33">
        <v>1</v>
      </c>
      <c r="B8" s="33" t="e">
        <f>'BAR BB| Open rates'!#REF!*0.88</f>
        <v>#REF!</v>
      </c>
    </row>
    <row r="9" spans="1:2" x14ac:dyDescent="0.2">
      <c r="A9" s="33">
        <v>2</v>
      </c>
      <c r="B9" s="33" t="e">
        <f>'BAR BB| Open rates'!#REF!*0.88</f>
        <v>#REF!</v>
      </c>
    </row>
    <row r="10" spans="1:2" x14ac:dyDescent="0.2">
      <c r="A10" s="33" t="s">
        <v>151</v>
      </c>
      <c r="B10" s="33"/>
    </row>
    <row r="11" spans="1:2" x14ac:dyDescent="0.2">
      <c r="A11" s="33">
        <v>1</v>
      </c>
      <c r="B11" s="33" t="e">
        <f>'BAR BB| Open rates'!#REF!*0.88</f>
        <v>#REF!</v>
      </c>
    </row>
    <row r="12" spans="1:2" x14ac:dyDescent="0.2">
      <c r="A12" s="33">
        <v>2</v>
      </c>
      <c r="B12" s="33" t="e">
        <f>'BAR BB| Open rates'!#REF!*0.88</f>
        <v>#REF!</v>
      </c>
    </row>
    <row r="13" spans="1:2" x14ac:dyDescent="0.2">
      <c r="A13" s="33" t="s">
        <v>55</v>
      </c>
      <c r="B13" s="33"/>
    </row>
    <row r="14" spans="1:2" x14ac:dyDescent="0.2">
      <c r="A14" s="42" t="s">
        <v>159</v>
      </c>
      <c r="B14" s="33" t="e">
        <f>'BAR BB| Open rates'!#REF!*0.88</f>
        <v>#REF!</v>
      </c>
    </row>
    <row r="15" spans="1:2" x14ac:dyDescent="0.2">
      <c r="A15" s="33" t="s">
        <v>160</v>
      </c>
      <c r="B15" s="33"/>
    </row>
    <row r="16" spans="1:2" x14ac:dyDescent="0.2">
      <c r="A16" s="42" t="s">
        <v>159</v>
      </c>
      <c r="B16" s="33" t="e">
        <f>'BAR BB| Open rates'!#REF!*0.88</f>
        <v>#REF!</v>
      </c>
    </row>
    <row r="17" spans="1:23" x14ac:dyDescent="0.2">
      <c r="A17" s="33" t="s">
        <v>56</v>
      </c>
      <c r="B17" s="33"/>
    </row>
    <row r="18" spans="1:23" x14ac:dyDescent="0.2">
      <c r="A18" s="42" t="s">
        <v>8</v>
      </c>
      <c r="B18" s="33" t="e">
        <f>'BAR BB| Open rates'!#REF!*0.88</f>
        <v>#REF!</v>
      </c>
    </row>
    <row r="19" spans="1:23" x14ac:dyDescent="0.2">
      <c r="A19" s="33" t="s">
        <v>57</v>
      </c>
      <c r="B19" s="33"/>
    </row>
    <row r="20" spans="1:23" x14ac:dyDescent="0.2">
      <c r="A20" s="42" t="s">
        <v>8</v>
      </c>
      <c r="B20" s="33" t="e">
        <f>'BAR BB| Open rates'!#REF!*0.88</f>
        <v>#REF!</v>
      </c>
    </row>
    <row r="21" spans="1:23" x14ac:dyDescent="0.2">
      <c r="A21" s="106"/>
    </row>
    <row r="22" spans="1:23" x14ac:dyDescent="0.2">
      <c r="A22" s="223" t="s">
        <v>157</v>
      </c>
    </row>
    <row r="23" spans="1:23" x14ac:dyDescent="0.2">
      <c r="A23" s="223"/>
    </row>
    <row r="24" spans="1:23" x14ac:dyDescent="0.2">
      <c r="A24" s="123"/>
    </row>
    <row r="25" spans="1:23" x14ac:dyDescent="0.2">
      <c r="A25" s="177" t="s">
        <v>80</v>
      </c>
    </row>
    <row r="26" spans="1:23" ht="24" x14ac:dyDescent="0.2">
      <c r="A26" s="152" t="s">
        <v>198</v>
      </c>
    </row>
    <row r="27" spans="1:23" ht="24" x14ac:dyDescent="0.2">
      <c r="A27" s="152" t="s">
        <v>199</v>
      </c>
    </row>
    <row r="28" spans="1:23" x14ac:dyDescent="0.2">
      <c r="A28" s="123"/>
    </row>
    <row r="29" spans="1:23" s="76" customFormat="1" ht="12.75" customHeight="1" x14ac:dyDescent="0.2">
      <c r="A29" s="137" t="s">
        <v>58</v>
      </c>
      <c r="B29" s="11"/>
      <c r="C29" s="11"/>
      <c r="D29" s="11"/>
      <c r="E29" s="11"/>
      <c r="F29" s="11"/>
      <c r="G29" s="11"/>
      <c r="H29" s="11"/>
      <c r="I29" s="11"/>
      <c r="J29" s="11"/>
      <c r="K29" s="11"/>
      <c r="L29" s="11"/>
      <c r="M29" s="11"/>
      <c r="N29" s="11"/>
      <c r="O29" s="11"/>
      <c r="P29" s="11"/>
      <c r="Q29" s="11"/>
      <c r="R29" s="11"/>
      <c r="S29" s="11"/>
      <c r="T29" s="11"/>
      <c r="U29" s="11"/>
      <c r="V29" s="11"/>
      <c r="W29" s="11"/>
    </row>
    <row r="30" spans="1:23" s="108" customFormat="1" ht="35.25" customHeight="1" x14ac:dyDescent="0.2">
      <c r="A30" s="150" t="s">
        <v>163</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s="108" customFormat="1" ht="35.25" customHeight="1" x14ac:dyDescent="0.2">
      <c r="A31" s="150" t="s">
        <v>188</v>
      </c>
      <c r="B31" s="153"/>
      <c r="C31" s="153"/>
      <c r="D31" s="153"/>
      <c r="E31" s="153"/>
      <c r="F31" s="153"/>
      <c r="G31" s="153"/>
      <c r="H31" s="153"/>
      <c r="I31" s="153"/>
      <c r="J31" s="153"/>
      <c r="K31" s="153"/>
      <c r="L31" s="153"/>
      <c r="M31" s="153"/>
      <c r="N31" s="153"/>
    </row>
    <row r="32" spans="1:23" s="108" customFormat="1" ht="35.25" customHeight="1" x14ac:dyDescent="0.2">
      <c r="A32" s="150" t="s">
        <v>164</v>
      </c>
      <c r="B32" s="153"/>
      <c r="C32" s="153"/>
      <c r="D32" s="153"/>
      <c r="E32" s="153"/>
      <c r="F32" s="153"/>
      <c r="G32" s="153"/>
      <c r="H32" s="153"/>
      <c r="I32" s="153"/>
      <c r="J32" s="153"/>
      <c r="K32" s="153"/>
      <c r="L32" s="153"/>
      <c r="M32" s="153"/>
      <c r="N32" s="153"/>
    </row>
    <row r="33" spans="1:14" s="108" customFormat="1" ht="13.5" customHeight="1" x14ac:dyDescent="0.2">
      <c r="A33" s="150" t="s">
        <v>165</v>
      </c>
      <c r="B33" s="153"/>
      <c r="C33" s="153"/>
      <c r="D33" s="153"/>
      <c r="E33" s="153"/>
      <c r="F33" s="153"/>
      <c r="G33" s="153"/>
      <c r="H33" s="153"/>
      <c r="I33" s="153"/>
      <c r="J33" s="153"/>
      <c r="K33" s="153"/>
      <c r="L33" s="153"/>
      <c r="M33" s="153"/>
      <c r="N33" s="153"/>
    </row>
    <row r="34" spans="1:14" s="108" customFormat="1" ht="35.25" customHeight="1" x14ac:dyDescent="0.2">
      <c r="A34" s="150" t="s">
        <v>162</v>
      </c>
      <c r="B34" s="153"/>
      <c r="C34" s="153"/>
      <c r="D34" s="153"/>
      <c r="E34" s="153"/>
      <c r="F34" s="153"/>
      <c r="G34" s="153"/>
      <c r="H34" s="153"/>
      <c r="I34" s="153"/>
      <c r="J34" s="153"/>
      <c r="K34" s="153"/>
      <c r="L34" s="153"/>
      <c r="M34" s="153"/>
      <c r="N34" s="153"/>
    </row>
    <row r="35" spans="1:14" s="108" customFormat="1" ht="35.25" customHeight="1" x14ac:dyDescent="0.2">
      <c r="A35" s="145" t="s">
        <v>173</v>
      </c>
      <c r="B35" s="153"/>
      <c r="C35" s="153"/>
      <c r="D35" s="153"/>
      <c r="E35" s="153"/>
      <c r="F35" s="153"/>
      <c r="G35" s="153"/>
      <c r="H35" s="153"/>
      <c r="I35" s="153"/>
      <c r="J35" s="153"/>
      <c r="K35" s="153"/>
      <c r="L35" s="153"/>
      <c r="M35" s="153"/>
      <c r="N35" s="153"/>
    </row>
    <row r="36" spans="1:14" s="13" customFormat="1" ht="18" customHeight="1" x14ac:dyDescent="0.2">
      <c r="B36" s="11"/>
      <c r="C36" s="11"/>
      <c r="D36" s="11"/>
      <c r="E36" s="11"/>
      <c r="F36" s="11"/>
      <c r="G36" s="11"/>
      <c r="H36" s="11"/>
      <c r="I36" s="11"/>
      <c r="J36" s="11"/>
      <c r="K36" s="11"/>
      <c r="L36" s="11"/>
      <c r="M36" s="11"/>
      <c r="N36" s="11"/>
    </row>
    <row r="37" spans="1:14" x14ac:dyDescent="0.2">
      <c r="A37" s="139" t="s">
        <v>65</v>
      </c>
    </row>
    <row r="38" spans="1:14" ht="84" x14ac:dyDescent="0.2">
      <c r="A38" s="144" t="s">
        <v>189</v>
      </c>
    </row>
    <row r="39" spans="1:14" x14ac:dyDescent="0.2">
      <c r="A39" s="106"/>
    </row>
    <row r="40" spans="1:14" x14ac:dyDescent="0.2">
      <c r="A40" s="106"/>
    </row>
    <row r="41" spans="1:14" x14ac:dyDescent="0.2">
      <c r="A41" s="106"/>
    </row>
    <row r="42" spans="1:14" x14ac:dyDescent="0.2">
      <c r="A42" s="106"/>
    </row>
    <row r="43" spans="1:14" x14ac:dyDescent="0.2">
      <c r="A43" s="106"/>
    </row>
    <row r="44" spans="1:14" x14ac:dyDescent="0.2">
      <c r="A44" s="106"/>
    </row>
    <row r="45" spans="1:14" x14ac:dyDescent="0.2">
      <c r="A45" s="106"/>
    </row>
    <row r="46" spans="1:14" x14ac:dyDescent="0.2">
      <c r="A46" s="106"/>
    </row>
    <row r="47" spans="1:14" x14ac:dyDescent="0.2">
      <c r="A47" s="106"/>
    </row>
    <row r="48" spans="1:14"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sheetData>
  <mergeCells count="1">
    <mergeCell ref="A22:A2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workbookViewId="0">
      <pane xSplit="1" topLeftCell="B1" activePane="topRight" state="frozen"/>
      <selection activeCell="A10" sqref="A10"/>
      <selection pane="topRight" activeCell="A21" sqref="A20:A21"/>
    </sheetView>
  </sheetViews>
  <sheetFormatPr defaultRowHeight="12.75" x14ac:dyDescent="0.2"/>
  <cols>
    <col min="1" max="1" width="43.85546875" style="5" customWidth="1"/>
    <col min="2" max="3" width="9.5703125" customWidth="1"/>
    <col min="4" max="5" width="9.7109375" customWidth="1"/>
  </cols>
  <sheetData>
    <row r="1" spans="1:5" ht="24" x14ac:dyDescent="0.2">
      <c r="A1" s="47" t="s">
        <v>50</v>
      </c>
    </row>
    <row r="2" spans="1:5" ht="25.5" customHeight="1" x14ac:dyDescent="0.2">
      <c r="A2" s="132" t="s">
        <v>197</v>
      </c>
    </row>
    <row r="3" spans="1:5" x14ac:dyDescent="0.2">
      <c r="A3" s="132" t="s">
        <v>243</v>
      </c>
    </row>
    <row r="4" spans="1:5" ht="21.75" customHeight="1" x14ac:dyDescent="0.2">
      <c r="A4" s="74" t="s">
        <v>52</v>
      </c>
      <c r="B4" s="73">
        <f>'BAR BB| Open rates'!F3</f>
        <v>45599</v>
      </c>
      <c r="C4" s="73">
        <f>'BAR BB| Open rates'!G3</f>
        <v>45600</v>
      </c>
      <c r="D4" s="73">
        <f>'BAR BB| Open rates'!H3</f>
        <v>45601</v>
      </c>
      <c r="E4" s="73">
        <f>'BAR BB| Open rates'!I3</f>
        <v>45604</v>
      </c>
    </row>
    <row r="5" spans="1:5" ht="21.75" customHeight="1" x14ac:dyDescent="0.2">
      <c r="A5" s="74"/>
      <c r="B5" s="73">
        <f>'BAR BB| Open rates'!F4</f>
        <v>45599</v>
      </c>
      <c r="C5" s="73">
        <f>'BAR BB| Open rates'!G4</f>
        <v>45600</v>
      </c>
      <c r="D5" s="73">
        <f>'BAR BB| Open rates'!H4</f>
        <v>45603</v>
      </c>
      <c r="E5" s="73">
        <f>'BAR BB| Open rates'!I4</f>
        <v>45605</v>
      </c>
    </row>
    <row r="6" spans="1:5" s="11" customFormat="1" x14ac:dyDescent="0.2">
      <c r="A6" s="33" t="s">
        <v>53</v>
      </c>
      <c r="B6" s="136"/>
      <c r="C6" s="136"/>
    </row>
    <row r="7" spans="1:5" s="11" customFormat="1" x14ac:dyDescent="0.2">
      <c r="A7" s="42">
        <v>1</v>
      </c>
      <c r="B7" s="84">
        <f>'BAR BB| Open rates'!F6*0.75*0.87</f>
        <v>4502.25</v>
      </c>
      <c r="C7" s="84">
        <f>'BAR BB| Open rates'!G6*0.75*0.87</f>
        <v>4241.25</v>
      </c>
      <c r="D7" s="84">
        <f>'BAR BB| Open rates'!H6*0.75*0.87</f>
        <v>4241.25</v>
      </c>
      <c r="E7" s="84">
        <f>'BAR BB| Open rates'!I6*0.75*0.87</f>
        <v>4502.25</v>
      </c>
    </row>
    <row r="8" spans="1:5" s="11" customFormat="1" x14ac:dyDescent="0.2">
      <c r="A8" s="42">
        <v>2</v>
      </c>
      <c r="B8" s="84">
        <f>'BAR BB| Open rates'!F7*0.75*0.87</f>
        <v>5350.5</v>
      </c>
      <c r="C8" s="84">
        <f>'BAR BB| Open rates'!G7*0.75*0.87</f>
        <v>5089.5</v>
      </c>
      <c r="D8" s="84">
        <f>'BAR BB| Open rates'!H7*0.75*0.87</f>
        <v>5089.5</v>
      </c>
      <c r="E8" s="84">
        <f>'BAR BB| Open rates'!I7*0.75*0.87</f>
        <v>5350.5</v>
      </c>
    </row>
    <row r="9" spans="1:5" s="11" customFormat="1" x14ac:dyDescent="0.2">
      <c r="A9" s="33" t="s">
        <v>54</v>
      </c>
      <c r="B9" s="84"/>
      <c r="C9" s="84"/>
      <c r="D9" s="84"/>
      <c r="E9" s="84"/>
    </row>
    <row r="10" spans="1:5" s="11" customFormat="1" x14ac:dyDescent="0.2">
      <c r="A10" s="42">
        <v>1</v>
      </c>
      <c r="B10" s="84">
        <f>'BAR BB| Open rates'!F9*0.75*0.87</f>
        <v>5807.25</v>
      </c>
      <c r="C10" s="84">
        <f>'BAR BB| Open rates'!G9*0.75*0.87</f>
        <v>5546.25</v>
      </c>
      <c r="D10" s="84">
        <f>'BAR BB| Open rates'!H9*0.75*0.87</f>
        <v>5546.25</v>
      </c>
      <c r="E10" s="84">
        <f>'BAR BB| Open rates'!I9*0.75*0.87</f>
        <v>5807.25</v>
      </c>
    </row>
    <row r="11" spans="1:5" s="11" customFormat="1" x14ac:dyDescent="0.2">
      <c r="A11" s="42">
        <v>2</v>
      </c>
      <c r="B11" s="84">
        <f>'BAR BB| Open rates'!F10*0.75*0.87</f>
        <v>6655.5</v>
      </c>
      <c r="C11" s="84">
        <f>'BAR BB| Open rates'!G10*0.75*0.87</f>
        <v>6394.5</v>
      </c>
      <c r="D11" s="84">
        <f>'BAR BB| Open rates'!H10*0.75*0.87</f>
        <v>6394.5</v>
      </c>
      <c r="E11" s="84">
        <f>'BAR BB| Open rates'!I10*0.75*0.87</f>
        <v>6655.5</v>
      </c>
    </row>
    <row r="12" spans="1:5" s="11" customFormat="1" x14ac:dyDescent="0.2">
      <c r="A12" s="33" t="s">
        <v>151</v>
      </c>
      <c r="B12" s="84"/>
      <c r="C12" s="84"/>
      <c r="D12" s="84"/>
      <c r="E12" s="84"/>
    </row>
    <row r="13" spans="1:5" s="11" customFormat="1" x14ac:dyDescent="0.2">
      <c r="A13" s="42">
        <v>1</v>
      </c>
      <c r="B13" s="84">
        <f>'BAR BB| Open rates'!F12*0.75*0.87</f>
        <v>6459.75</v>
      </c>
      <c r="C13" s="84">
        <f>'BAR BB| Open rates'!G12*0.75*0.87</f>
        <v>6198.75</v>
      </c>
      <c r="D13" s="84">
        <f>'BAR BB| Open rates'!H12*0.75*0.87</f>
        <v>6198.75</v>
      </c>
      <c r="E13" s="84">
        <f>'BAR BB| Open rates'!I12*0.75*0.87</f>
        <v>6459.75</v>
      </c>
    </row>
    <row r="14" spans="1:5" s="11" customFormat="1" x14ac:dyDescent="0.2">
      <c r="A14" s="42">
        <v>2</v>
      </c>
      <c r="B14" s="84">
        <f>'BAR BB| Open rates'!F13*0.75*0.87</f>
        <v>7308</v>
      </c>
      <c r="C14" s="84">
        <f>'BAR BB| Open rates'!G13*0.75*0.87</f>
        <v>7047</v>
      </c>
      <c r="D14" s="84">
        <f>'BAR BB| Open rates'!H13*0.75*0.87</f>
        <v>7047</v>
      </c>
      <c r="E14" s="84">
        <f>'BAR BB| Open rates'!I13*0.75*0.87</f>
        <v>7308</v>
      </c>
    </row>
    <row r="15" spans="1:5" x14ac:dyDescent="0.2">
      <c r="A15" s="123"/>
    </row>
    <row r="16" spans="1:5" x14ac:dyDescent="0.2">
      <c r="A16" s="223" t="s">
        <v>157</v>
      </c>
    </row>
    <row r="17" spans="1:1" x14ac:dyDescent="0.2">
      <c r="A17" s="223"/>
    </row>
    <row r="18" spans="1:1" s="11" customFormat="1" ht="12.75" customHeight="1" x14ac:dyDescent="0.2"/>
    <row r="19" spans="1:1" x14ac:dyDescent="0.2">
      <c r="A19" s="156" t="s">
        <v>80</v>
      </c>
    </row>
    <row r="20" spans="1:1" ht="27" customHeight="1" x14ac:dyDescent="0.2">
      <c r="A20" s="152" t="s">
        <v>304</v>
      </c>
    </row>
    <row r="21" spans="1:1" ht="24" x14ac:dyDescent="0.2">
      <c r="A21" s="152" t="s">
        <v>303</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24" t="s">
        <v>223</v>
      </c>
    </row>
    <row r="33" spans="1:1" x14ac:dyDescent="0.2">
      <c r="A33" s="225"/>
    </row>
    <row r="34" spans="1:1" x14ac:dyDescent="0.2">
      <c r="A34" s="225"/>
    </row>
    <row r="35" spans="1:1" x14ac:dyDescent="0.2">
      <c r="A35" s="225"/>
    </row>
    <row r="36" spans="1:1" x14ac:dyDescent="0.2">
      <c r="A36" s="225"/>
    </row>
    <row r="37" spans="1:1" x14ac:dyDescent="0.2">
      <c r="A37" s="225"/>
    </row>
    <row r="38" spans="1:1" x14ac:dyDescent="0.2">
      <c r="A38" s="225"/>
    </row>
    <row r="39" spans="1:1" x14ac:dyDescent="0.2">
      <c r="A39" s="225"/>
    </row>
    <row r="40" spans="1:1" x14ac:dyDescent="0.2">
      <c r="A40" s="225"/>
    </row>
    <row r="41" spans="1:1" x14ac:dyDescent="0.2">
      <c r="A41" s="225"/>
    </row>
    <row r="42" spans="1:1" x14ac:dyDescent="0.2">
      <c r="A42" s="225"/>
    </row>
    <row r="43" spans="1:1" x14ac:dyDescent="0.2">
      <c r="A43" s="225"/>
    </row>
    <row r="44" spans="1:1" x14ac:dyDescent="0.2">
      <c r="A44" s="225"/>
    </row>
    <row r="45" spans="1:1" x14ac:dyDescent="0.2">
      <c r="A45" s="225"/>
    </row>
    <row r="46" spans="1:1" ht="21.75" customHeight="1" x14ac:dyDescent="0.2">
      <c r="A46" s="139"/>
    </row>
    <row r="47" spans="1:1" ht="21.75" customHeight="1" x14ac:dyDescent="0.2">
      <c r="A47" s="173" t="s">
        <v>195</v>
      </c>
    </row>
    <row r="48" spans="1:1" ht="21.75" customHeight="1" x14ac:dyDescent="0.2">
      <c r="A48" s="139"/>
    </row>
    <row r="49" spans="1:1" ht="21.75" customHeight="1" x14ac:dyDescent="0.2">
      <c r="A49" s="173"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8" width="9.5703125" style="106" customWidth="1"/>
  </cols>
  <sheetData>
    <row r="1" spans="1:198" ht="24" x14ac:dyDescent="0.2">
      <c r="A1" s="47" t="s">
        <v>50</v>
      </c>
    </row>
    <row r="2" spans="1:198" ht="25.5" customHeight="1" x14ac:dyDescent="0.2">
      <c r="A2" s="132" t="s">
        <v>197</v>
      </c>
    </row>
    <row r="3" spans="1:198" x14ac:dyDescent="0.2">
      <c r="A3" s="132" t="s">
        <v>244</v>
      </c>
    </row>
    <row r="4" spans="1:198" ht="21.75" customHeight="1" x14ac:dyDescent="0.2">
      <c r="A4" s="74" t="s">
        <v>52</v>
      </c>
      <c r="B4" s="73">
        <f>'Stay&amp;Get 4=3 | FIT18'!B4</f>
        <v>45599</v>
      </c>
      <c r="C4" s="73">
        <f>'Stay&amp;Get 4=3 | FIT18'!C4</f>
        <v>45600</v>
      </c>
      <c r="D4" s="73">
        <f>'Stay&amp;Get 4=3 | FIT18'!D4</f>
        <v>45601</v>
      </c>
      <c r="E4" s="73">
        <f>'Stay&amp;Get 4=3 | FIT18'!E4</f>
        <v>45604</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row>
    <row r="5" spans="1:198" ht="21.75" customHeight="1" x14ac:dyDescent="0.2">
      <c r="A5" s="74"/>
      <c r="B5" s="73">
        <f>'Stay&amp;Get 4=3 | FIT18'!B5</f>
        <v>45599</v>
      </c>
      <c r="C5" s="73">
        <f>'Stay&amp;Get 4=3 | FIT18'!C5</f>
        <v>45600</v>
      </c>
      <c r="D5" s="73">
        <f>'Stay&amp;Get 4=3 | FIT18'!D5</f>
        <v>45603</v>
      </c>
      <c r="E5" s="73">
        <f>'Stay&amp;Get 4=3 | FIT18'!E5</f>
        <v>45605</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row>
    <row r="6" spans="1:198" s="11" customFormat="1" x14ac:dyDescent="0.2">
      <c r="A6" s="33" t="s">
        <v>53</v>
      </c>
      <c r="B6" s="136"/>
      <c r="C6" s="136"/>
      <c r="D6" s="180"/>
      <c r="E6" s="180"/>
      <c r="F6" s="179"/>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row>
    <row r="7" spans="1:198" s="11" customFormat="1" x14ac:dyDescent="0.2">
      <c r="A7" s="42">
        <v>1</v>
      </c>
      <c r="B7" s="84">
        <f>'BAR BB| Open rates'!F6*0.75*0.87+25</f>
        <v>4527.25</v>
      </c>
      <c r="C7" s="84">
        <f>'BAR BB| Open rates'!G6*0.75*0.87+25</f>
        <v>4266.25</v>
      </c>
      <c r="D7" s="84">
        <f>'BAR BB| Open rates'!H6*0.75*0.87+25</f>
        <v>4266.25</v>
      </c>
      <c r="E7" s="84">
        <f>'BAR BB| Open rates'!I6*0.75*0.87+25</f>
        <v>4527.25</v>
      </c>
      <c r="F7" s="179"/>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row>
    <row r="8" spans="1:198" s="11" customFormat="1" x14ac:dyDescent="0.2">
      <c r="A8" s="42">
        <v>2</v>
      </c>
      <c r="B8" s="84">
        <f>'BAR BB| Open rates'!F7*0.75*0.87+25</f>
        <v>5375.5</v>
      </c>
      <c r="C8" s="84">
        <f>'BAR BB| Open rates'!G7*0.75*0.87+25</f>
        <v>5114.5</v>
      </c>
      <c r="D8" s="84">
        <f>'BAR BB| Open rates'!H7*0.75*0.87+25</f>
        <v>5114.5</v>
      </c>
      <c r="E8" s="84">
        <f>'BAR BB| Open rates'!I7*0.75*0.87+25</f>
        <v>5375.5</v>
      </c>
      <c r="F8" s="179"/>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row>
    <row r="9" spans="1:198" s="11" customFormat="1" x14ac:dyDescent="0.2">
      <c r="A9" s="33" t="s">
        <v>54</v>
      </c>
      <c r="B9" s="84"/>
      <c r="C9" s="84"/>
      <c r="D9" s="84"/>
      <c r="E9" s="84"/>
      <c r="F9" s="179"/>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row>
    <row r="10" spans="1:198" s="11" customFormat="1" x14ac:dyDescent="0.2">
      <c r="A10" s="42">
        <v>1</v>
      </c>
      <c r="B10" s="84">
        <f>'BAR BB| Open rates'!F9*0.75*0.87+25</f>
        <v>5832.25</v>
      </c>
      <c r="C10" s="84">
        <f>'BAR BB| Open rates'!G9*0.75*0.87+25</f>
        <v>5571.25</v>
      </c>
      <c r="D10" s="84">
        <f>'BAR BB| Open rates'!H9*0.75*0.87+25</f>
        <v>5571.25</v>
      </c>
      <c r="E10" s="84">
        <f>'BAR BB| Open rates'!I9*0.75*0.87+25</f>
        <v>5832.25</v>
      </c>
      <c r="F10" s="179"/>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row>
    <row r="11" spans="1:198" s="11" customFormat="1" x14ac:dyDescent="0.2">
      <c r="A11" s="42">
        <v>2</v>
      </c>
      <c r="B11" s="84">
        <f>'BAR BB| Open rates'!F10*0.75*0.87+25</f>
        <v>6680.5</v>
      </c>
      <c r="C11" s="84">
        <f>'BAR BB| Open rates'!G10*0.75*0.87+25</f>
        <v>6419.5</v>
      </c>
      <c r="D11" s="84">
        <f>'BAR BB| Open rates'!H10*0.75*0.87+25</f>
        <v>6419.5</v>
      </c>
      <c r="E11" s="84">
        <f>'BAR BB| Open rates'!I10*0.75*0.87+25</f>
        <v>6680.5</v>
      </c>
      <c r="F11" s="179"/>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row>
    <row r="12" spans="1:198" s="11" customFormat="1" x14ac:dyDescent="0.2">
      <c r="A12" s="33" t="s">
        <v>151</v>
      </c>
      <c r="B12" s="84"/>
      <c r="C12" s="84"/>
      <c r="D12" s="84"/>
      <c r="E12" s="84"/>
      <c r="F12" s="179"/>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row>
    <row r="13" spans="1:198" s="11" customFormat="1" x14ac:dyDescent="0.2">
      <c r="A13" s="42">
        <v>1</v>
      </c>
      <c r="B13" s="84">
        <f>'BAR BB| Open rates'!F12*0.75*0.87+25</f>
        <v>6484.75</v>
      </c>
      <c r="C13" s="84">
        <f>'BAR BB| Open rates'!G12*0.75*0.87+25</f>
        <v>6223.75</v>
      </c>
      <c r="D13" s="84">
        <f>'BAR BB| Open rates'!H12*0.75*0.87+25</f>
        <v>6223.75</v>
      </c>
      <c r="E13" s="84">
        <f>'BAR BB| Open rates'!I12*0.75*0.87+25</f>
        <v>6484.75</v>
      </c>
      <c r="F13" s="179"/>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row>
    <row r="14" spans="1:198" s="11" customFormat="1" x14ac:dyDescent="0.2">
      <c r="A14" s="42">
        <v>2</v>
      </c>
      <c r="B14" s="84">
        <f>'BAR BB| Open rates'!F13*0.75*0.87+25</f>
        <v>7333</v>
      </c>
      <c r="C14" s="84">
        <f>'BAR BB| Open rates'!G13*0.75*0.87+25</f>
        <v>7072</v>
      </c>
      <c r="D14" s="84">
        <f>'BAR BB| Open rates'!H13*0.75*0.87+25</f>
        <v>7072</v>
      </c>
      <c r="E14" s="84">
        <f>'BAR BB| Open rates'!I13*0.75*0.87+25</f>
        <v>7333</v>
      </c>
      <c r="F14" s="179"/>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row>
    <row r="15" spans="1:198" x14ac:dyDescent="0.2">
      <c r="A15" s="123"/>
      <c r="F15" s="179"/>
    </row>
    <row r="16" spans="1:198" x14ac:dyDescent="0.2">
      <c r="A16" s="223" t="s">
        <v>157</v>
      </c>
      <c r="B16"/>
      <c r="C16"/>
      <c r="D16"/>
      <c r="E16"/>
      <c r="F16" s="179"/>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row>
    <row r="17" spans="1:198" x14ac:dyDescent="0.2">
      <c r="A17" s="223"/>
      <c r="B17"/>
      <c r="C17"/>
      <c r="D17"/>
      <c r="E17"/>
      <c r="F17" s="179"/>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row>
    <row r="18" spans="1:198" s="11" customFormat="1" ht="12.75" customHeight="1" x14ac:dyDescent="0.2"/>
    <row r="19" spans="1:198"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row>
    <row r="20" spans="1:198" ht="24" x14ac:dyDescent="0.2">
      <c r="A20" s="152" t="s">
        <v>304</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row>
    <row r="21" spans="1:198" ht="24" x14ac:dyDescent="0.2">
      <c r="A21" s="152" t="s">
        <v>303</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row>
    <row r="22" spans="1:198"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row>
    <row r="23" spans="1:198"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row>
    <row r="24" spans="1:198" s="155" customFormat="1" ht="35.25" customHeight="1" x14ac:dyDescent="0.2">
      <c r="A24" s="138" t="s">
        <v>163</v>
      </c>
    </row>
    <row r="25" spans="1:198" s="155" customFormat="1" ht="35.25" customHeight="1" x14ac:dyDescent="0.2">
      <c r="A25" s="150" t="s">
        <v>188</v>
      </c>
    </row>
    <row r="26" spans="1:198" s="155" customFormat="1" ht="35.25" customHeight="1" x14ac:dyDescent="0.2">
      <c r="A26" s="138" t="s">
        <v>164</v>
      </c>
    </row>
    <row r="27" spans="1:198" s="155" customFormat="1" ht="13.5" customHeight="1" x14ac:dyDescent="0.2">
      <c r="A27" s="138" t="s">
        <v>165</v>
      </c>
    </row>
    <row r="28" spans="1:198" s="155" customFormat="1" ht="35.25" customHeight="1" x14ac:dyDescent="0.2">
      <c r="A28" s="138" t="s">
        <v>162</v>
      </c>
    </row>
    <row r="29" spans="1:198"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row>
    <row r="30" spans="1:198"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row>
    <row r="31" spans="1:198"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row>
    <row r="32" spans="1:198" x14ac:dyDescent="0.2">
      <c r="A32" s="224"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row>
    <row r="33" spans="1:198"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row>
    <row r="34" spans="1:198"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row>
    <row r="35" spans="1:198"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row>
    <row r="36" spans="1:198"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row>
    <row r="37" spans="1:198"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row>
    <row r="38" spans="1:198"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row>
    <row r="39" spans="1:198"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row>
    <row r="40" spans="1:198"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row>
    <row r="41" spans="1:198"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row>
    <row r="42" spans="1:198" x14ac:dyDescent="0.2">
      <c r="A42" s="2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row>
    <row r="43" spans="1:198" x14ac:dyDescent="0.2">
      <c r="A43" s="2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row>
    <row r="44" spans="1:198" x14ac:dyDescent="0.2">
      <c r="A44" s="2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row>
    <row r="45" spans="1:198" x14ac:dyDescent="0.2">
      <c r="A45" s="2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row>
    <row r="46" spans="1:198"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row>
    <row r="47" spans="1:198" ht="24.75" customHeight="1" x14ac:dyDescent="0.2">
      <c r="A47" s="173"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row>
    <row r="48" spans="1:198"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row>
    <row r="49" spans="1:198" ht="24.75" customHeight="1" x14ac:dyDescent="0.2">
      <c r="A49" s="173"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row>
    <row r="50" spans="1:198"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row>
    <row r="51" spans="1:198"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row>
    <row r="52" spans="1:198"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row>
    <row r="53" spans="1:198"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row>
    <row r="54" spans="1:198"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row>
    <row r="55" spans="1:198"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row>
    <row r="56" spans="1:198"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row>
    <row r="57" spans="1:198"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row>
    <row r="58" spans="1:198"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row>
    <row r="59" spans="1:198"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row>
    <row r="60" spans="1:198"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row>
    <row r="61" spans="1:198"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row>
    <row r="62" spans="1:198"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row>
    <row r="63" spans="1:198"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row>
    <row r="64" spans="1:198"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row>
    <row r="65" spans="1:198"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row>
    <row r="66" spans="1:198"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row>
    <row r="67" spans="1:198"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row>
    <row r="68" spans="1:198"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row>
    <row r="69" spans="1:198"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row>
    <row r="70" spans="1:198"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row>
    <row r="71" spans="1:198"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row>
    <row r="72" spans="1:198"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row>
    <row r="73" spans="1:198"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row>
    <row r="74" spans="1:198"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row>
    <row r="75" spans="1:198"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row>
    <row r="76" spans="1:198"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row>
    <row r="77" spans="1:198"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row>
    <row r="78" spans="1:198"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row>
    <row r="79" spans="1:198"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row>
    <row r="80" spans="1:198"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row>
    <row r="81" spans="1:198"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row>
    <row r="82" spans="1:198"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row>
    <row r="83" spans="1:198"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row>
    <row r="84" spans="1:198"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row>
    <row r="85" spans="1:198"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row>
    <row r="86" spans="1:198"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row>
    <row r="87" spans="1:198"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row>
    <row r="88" spans="1:198"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row>
    <row r="90" spans="1:198"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row>
    <row r="91" spans="1:198"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row>
    <row r="92" spans="1:198"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row>
    <row r="93" spans="1:198"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row>
    <row r="94" spans="1:198"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row>
    <row r="95" spans="1:198"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row>
    <row r="96" spans="1:198"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row>
    <row r="97" spans="1:198"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row>
    <row r="98" spans="1:198"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row>
    <row r="99" spans="1:198"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row>
    <row r="100" spans="1:198"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row>
    <row r="101" spans="1:198"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row>
    <row r="102" spans="1:198"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row>
    <row r="103" spans="1:198"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row>
    <row r="104" spans="1:198"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row>
    <row r="105" spans="1:19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row>
    <row r="106" spans="1:19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row>
    <row r="107" spans="1:19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row>
    <row r="108" spans="1:19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row>
    <row r="109" spans="1:19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row>
    <row r="110" spans="1:19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row>
    <row r="111" spans="1:19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row>
    <row r="112" spans="1:19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row>
    <row r="113" spans="1:19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row>
    <row r="114" spans="1:19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row>
    <row r="115" spans="1:19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row>
    <row r="116" spans="1:19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row>
    <row r="117" spans="1:19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row>
    <row r="118" spans="1:19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row>
    <row r="119" spans="1:19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row>
    <row r="120" spans="1:19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row>
    <row r="121" spans="1:19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row>
    <row r="122" spans="1:19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row>
    <row r="123" spans="1:19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row>
    <row r="124" spans="1:19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row>
    <row r="125" spans="1:19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row>
    <row r="126" spans="1:19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row>
    <row r="127" spans="1:19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row>
    <row r="128" spans="1:19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row>
    <row r="129" spans="1:19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row>
    <row r="130" spans="1:19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row>
    <row r="131" spans="1:19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row>
    <row r="132" spans="1:19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row>
    <row r="133" spans="1:19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row>
    <row r="134" spans="1:19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row>
    <row r="135" spans="1:19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row>
    <row r="136" spans="1:19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row>
    <row r="137" spans="1:19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row>
    <row r="138" spans="1:19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row>
    <row r="139" spans="1:19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row>
    <row r="140" spans="1:19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row>
    <row r="141" spans="1:19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row>
    <row r="142" spans="1:19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row>
    <row r="143" spans="1:19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row>
    <row r="144" spans="1:19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row>
    <row r="145" spans="1:19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row>
    <row r="146" spans="1:19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row>
    <row r="147" spans="1:19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row>
    <row r="148" spans="1:19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row>
    <row r="149" spans="1:19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row>
    <row r="150" spans="1:19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row>
    <row r="151" spans="1:19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row>
    <row r="152" spans="1:19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row>
    <row r="153" spans="1:19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row>
    <row r="154" spans="1:19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9" width="9.5703125" style="106" customWidth="1"/>
  </cols>
  <sheetData>
    <row r="1" spans="1:199" ht="24" x14ac:dyDescent="0.2">
      <c r="A1" s="47" t="s">
        <v>50</v>
      </c>
    </row>
    <row r="2" spans="1:199" ht="25.5" customHeight="1" x14ac:dyDescent="0.2">
      <c r="A2" s="132" t="s">
        <v>197</v>
      </c>
    </row>
    <row r="3" spans="1:199" x14ac:dyDescent="0.2">
      <c r="A3" s="132" t="s">
        <v>244</v>
      </c>
    </row>
    <row r="4" spans="1:199" ht="21.75" customHeight="1" x14ac:dyDescent="0.2">
      <c r="A4" s="74" t="s">
        <v>52</v>
      </c>
      <c r="B4" s="73">
        <f>'Stay&amp;Get 4=3 | FIT18+25 '!B4</f>
        <v>45599</v>
      </c>
      <c r="C4" s="73">
        <f>'Stay&amp;Get 4=3 | FIT18+25 '!C4</f>
        <v>45600</v>
      </c>
      <c r="D4" s="73">
        <f>'Stay&amp;Get 4=3 | FIT18+25 '!D4</f>
        <v>45601</v>
      </c>
      <c r="E4" s="73">
        <f>'Stay&amp;Get 4=3 | FIT18+25 '!E4</f>
        <v>45604</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row>
    <row r="5" spans="1:199" ht="21.75" customHeight="1" x14ac:dyDescent="0.2">
      <c r="A5" s="74"/>
      <c r="B5" s="73">
        <f>'Stay&amp;Get 4=3 | FIT18+25 '!B5</f>
        <v>45599</v>
      </c>
      <c r="C5" s="73">
        <f>'Stay&amp;Get 4=3 | FIT18+25 '!C5</f>
        <v>45600</v>
      </c>
      <c r="D5" s="73">
        <f>'Stay&amp;Get 4=3 | FIT18+25 '!D5</f>
        <v>45603</v>
      </c>
      <c r="E5" s="73">
        <f>'Stay&amp;Get 4=3 | FIT18+25 '!E5</f>
        <v>45605</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row>
    <row r="6" spans="1:199" s="11" customFormat="1" x14ac:dyDescent="0.2">
      <c r="A6" s="33" t="s">
        <v>53</v>
      </c>
      <c r="B6" s="136"/>
      <c r="C6" s="136"/>
      <c r="D6" s="136"/>
      <c r="E6" s="136"/>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row>
    <row r="7" spans="1:199" s="11" customFormat="1" x14ac:dyDescent="0.2">
      <c r="A7" s="42">
        <v>1</v>
      </c>
      <c r="B7" s="84">
        <f>'BAR BB| Open rates'!F6*0.75*0.87+25</f>
        <v>4527.25</v>
      </c>
      <c r="C7" s="84">
        <f>'BAR BB| Open rates'!G6*0.75*0.87+25</f>
        <v>4266.25</v>
      </c>
      <c r="D7" s="84">
        <f>'BAR BB| Open rates'!H6*0.75*0.87+25</f>
        <v>4266.25</v>
      </c>
      <c r="E7" s="84">
        <f>'BAR BB| Open rates'!I6*0.75*0.87+25</f>
        <v>4527.25</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row>
    <row r="8" spans="1:199" s="11" customFormat="1" x14ac:dyDescent="0.2">
      <c r="A8" s="42">
        <v>2</v>
      </c>
      <c r="B8" s="84">
        <f>'BAR BB| Open rates'!F7*0.75*0.87+25</f>
        <v>5375.5</v>
      </c>
      <c r="C8" s="84">
        <f>'BAR BB| Open rates'!G7*0.75*0.87+25</f>
        <v>5114.5</v>
      </c>
      <c r="D8" s="84">
        <f>'BAR BB| Open rates'!H7*0.75*0.87+25</f>
        <v>5114.5</v>
      </c>
      <c r="E8" s="84">
        <f>'BAR BB| Open rates'!I7*0.75*0.87+25</f>
        <v>5375.5</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row>
    <row r="9" spans="1:199"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row>
    <row r="10" spans="1:199" s="11" customFormat="1" x14ac:dyDescent="0.2">
      <c r="A10" s="42">
        <v>1</v>
      </c>
      <c r="B10" s="84">
        <f>'BAR BB| Open rates'!F9*0.75*0.87+25</f>
        <v>5832.25</v>
      </c>
      <c r="C10" s="84">
        <f>'BAR BB| Open rates'!G9*0.75*0.87+25</f>
        <v>5571.25</v>
      </c>
      <c r="D10" s="84">
        <f>'BAR BB| Open rates'!H9*0.75*0.87+25</f>
        <v>5571.25</v>
      </c>
      <c r="E10" s="84">
        <f>'BAR BB| Open rates'!I9*0.75*0.87+25</f>
        <v>5832.25</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row>
    <row r="11" spans="1:199" s="11" customFormat="1" x14ac:dyDescent="0.2">
      <c r="A11" s="42">
        <v>2</v>
      </c>
      <c r="B11" s="84">
        <f>'BAR BB| Open rates'!F10*0.75*0.87+25</f>
        <v>6680.5</v>
      </c>
      <c r="C11" s="84">
        <f>'BAR BB| Open rates'!G10*0.75*0.87+25</f>
        <v>6419.5</v>
      </c>
      <c r="D11" s="84">
        <f>'BAR BB| Open rates'!H10*0.75*0.87+25</f>
        <v>6419.5</v>
      </c>
      <c r="E11" s="84">
        <f>'BAR BB| Open rates'!I10*0.75*0.87+25</f>
        <v>6680.5</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row>
    <row r="12" spans="1:199"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row>
    <row r="13" spans="1:199" s="11" customFormat="1" x14ac:dyDescent="0.2">
      <c r="A13" s="42">
        <v>1</v>
      </c>
      <c r="B13" s="84">
        <f>'BAR BB| Open rates'!F12*0.75*0.87+25</f>
        <v>6484.75</v>
      </c>
      <c r="C13" s="84">
        <f>'BAR BB| Open rates'!G12*0.75*0.87+25</f>
        <v>6223.75</v>
      </c>
      <c r="D13" s="84">
        <f>'BAR BB| Open rates'!H12*0.75*0.87+25</f>
        <v>6223.75</v>
      </c>
      <c r="E13" s="84">
        <f>'BAR BB| Open rates'!I12*0.75*0.87+25</f>
        <v>6484.75</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row>
    <row r="14" spans="1:199" s="11" customFormat="1" x14ac:dyDescent="0.2">
      <c r="A14" s="42">
        <v>2</v>
      </c>
      <c r="B14" s="84">
        <f>'BAR BB| Open rates'!F13*0.75*0.87+25</f>
        <v>7333</v>
      </c>
      <c r="C14" s="84">
        <f>'BAR BB| Open rates'!G13*0.75*0.87+25</f>
        <v>7072</v>
      </c>
      <c r="D14" s="84">
        <f>'BAR BB| Open rates'!H13*0.75*0.87+25</f>
        <v>7072</v>
      </c>
      <c r="E14" s="84">
        <f>'BAR BB| Open rates'!I13*0.75*0.87+25</f>
        <v>7333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row>
    <row r="15" spans="1:199" x14ac:dyDescent="0.2">
      <c r="A15" s="123"/>
    </row>
    <row r="16" spans="1:199" x14ac:dyDescent="0.2">
      <c r="A16" s="223"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row>
    <row r="17" spans="1:199" x14ac:dyDescent="0.2">
      <c r="A17" s="223"/>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row>
    <row r="18" spans="1:199" s="11" customFormat="1" ht="12.75" customHeight="1" x14ac:dyDescent="0.2"/>
    <row r="19" spans="1:199"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row>
    <row r="20" spans="1:199" ht="24" x14ac:dyDescent="0.2">
      <c r="A20" s="152" t="s">
        <v>304</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row>
    <row r="21" spans="1:199" ht="24" x14ac:dyDescent="0.2">
      <c r="A21" s="152" t="s">
        <v>303</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row>
    <row r="22" spans="1:199"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row>
    <row r="23" spans="1:199"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row>
    <row r="24" spans="1:199" s="155" customFormat="1" ht="35.25" customHeight="1" x14ac:dyDescent="0.2">
      <c r="A24" s="138" t="s">
        <v>163</v>
      </c>
    </row>
    <row r="25" spans="1:199" s="155" customFormat="1" ht="35.25" customHeight="1" x14ac:dyDescent="0.2">
      <c r="A25" s="150" t="s">
        <v>188</v>
      </c>
    </row>
    <row r="26" spans="1:199" s="155" customFormat="1" ht="35.25" customHeight="1" x14ac:dyDescent="0.2">
      <c r="A26" s="138" t="s">
        <v>164</v>
      </c>
    </row>
    <row r="27" spans="1:199" s="155" customFormat="1" ht="13.5" customHeight="1" x14ac:dyDescent="0.2">
      <c r="A27" s="138" t="s">
        <v>165</v>
      </c>
    </row>
    <row r="28" spans="1:199" s="155" customFormat="1" ht="35.25" customHeight="1" x14ac:dyDescent="0.2">
      <c r="A28" s="138" t="s">
        <v>162</v>
      </c>
    </row>
    <row r="29" spans="1:199"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row>
    <row r="30" spans="1:199"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row>
    <row r="31" spans="1:199"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row>
    <row r="32" spans="1:199" x14ac:dyDescent="0.2">
      <c r="A32" s="224"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row>
    <row r="33" spans="1:199"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row>
    <row r="34" spans="1:199"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row>
    <row r="35" spans="1:199"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row>
    <row r="36" spans="1:199"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row>
    <row r="37" spans="1:199"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row>
    <row r="38" spans="1:199"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row>
    <row r="39" spans="1:199"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row>
    <row r="40" spans="1:199"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row>
    <row r="41" spans="1:199"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row>
    <row r="42" spans="1:199" x14ac:dyDescent="0.2">
      <c r="A42" s="2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row>
    <row r="43" spans="1:199" x14ac:dyDescent="0.2">
      <c r="A43" s="2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row>
    <row r="44" spans="1:199" x14ac:dyDescent="0.2">
      <c r="A44" s="2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row>
    <row r="45" spans="1:199" x14ac:dyDescent="0.2">
      <c r="A45" s="2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row>
    <row r="46" spans="1:199"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row>
    <row r="47" spans="1:199" ht="24.75" customHeight="1" x14ac:dyDescent="0.2">
      <c r="A47" s="173"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row>
    <row r="48" spans="1:199"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row>
    <row r="49" spans="1:199" ht="24.75" customHeight="1" x14ac:dyDescent="0.2">
      <c r="A49" s="173"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row>
    <row r="50" spans="1:199"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row>
    <row r="51" spans="1:199"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row>
    <row r="52" spans="1:199"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row>
    <row r="53" spans="1:199"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row>
    <row r="54" spans="1:199"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row>
    <row r="55" spans="1:199"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row>
    <row r="56" spans="1:199"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row>
    <row r="57" spans="1:199"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row>
    <row r="58" spans="1:199"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row>
    <row r="59" spans="1:199"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row>
    <row r="60" spans="1:199"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row>
    <row r="61" spans="1:199"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row>
    <row r="62" spans="1:199"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row>
    <row r="63" spans="1:199"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row>
    <row r="64" spans="1:199"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row>
    <row r="65" spans="1:199"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row>
    <row r="66" spans="1:199"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row>
    <row r="67" spans="1:199"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row>
    <row r="68" spans="1:199"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row>
    <row r="69" spans="1:199"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row>
    <row r="70" spans="1:199"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row>
    <row r="71" spans="1:199"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row>
    <row r="72" spans="1:199"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row>
    <row r="73" spans="1:199"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row>
    <row r="74" spans="1:199"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row>
    <row r="75" spans="1:199"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row>
    <row r="76" spans="1:199"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row>
    <row r="77" spans="1:199"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row>
    <row r="78" spans="1:199"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row>
    <row r="79" spans="1:199"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row>
    <row r="80" spans="1:199"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row>
    <row r="81" spans="1:199"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row>
    <row r="82" spans="1:199"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row>
    <row r="83" spans="1:199"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row>
    <row r="84" spans="1:199"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row>
    <row r="85" spans="1:199"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row>
    <row r="86" spans="1:199"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row>
    <row r="87" spans="1:199"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row>
    <row r="88" spans="1:199"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row>
    <row r="89" spans="1:199"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row>
    <row r="90" spans="1:199"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row>
    <row r="91" spans="1:199"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row>
    <row r="92" spans="1:199"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row>
    <row r="93" spans="1:199"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row>
    <row r="94" spans="1:199"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row>
    <row r="95" spans="1:199"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row>
    <row r="96" spans="1:199"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row>
    <row r="97" spans="1:199"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row>
    <row r="98" spans="1:199"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row>
    <row r="99" spans="1:199"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row>
    <row r="100" spans="1:199"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row>
    <row r="101" spans="1:199"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row>
    <row r="102" spans="1:199"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row>
    <row r="103" spans="1:199"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row>
    <row r="104" spans="1:199"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row>
    <row r="105" spans="1:199"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row>
    <row r="106" spans="1:199"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row>
    <row r="107" spans="1:199"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row>
    <row r="108" spans="1:199"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row>
    <row r="109" spans="1:199"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row>
    <row r="110" spans="1:199"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row>
    <row r="111" spans="1:199"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row>
    <row r="112" spans="1:199"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row>
    <row r="113" spans="1:199"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row>
    <row r="114" spans="1:199"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row>
    <row r="115" spans="1:199"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row>
    <row r="116" spans="1:199"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row>
    <row r="117" spans="1:199"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row>
    <row r="118" spans="1:199"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row>
    <row r="119" spans="1:199"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row>
    <row r="120" spans="1:199"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row>
    <row r="121" spans="1:199"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row>
    <row r="122" spans="1:199"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row>
    <row r="123" spans="1:199"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row>
    <row r="124" spans="1:199"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row>
    <row r="125" spans="1:199"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row>
    <row r="126" spans="1:199"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row>
    <row r="127" spans="1:199"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row>
    <row r="128" spans="1:199"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row>
    <row r="129" spans="1:199"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row>
    <row r="130" spans="1:199"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row>
    <row r="131" spans="1:199"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row>
    <row r="132" spans="1:199"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row>
    <row r="133" spans="1:199"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row>
    <row r="134" spans="1:199"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row>
    <row r="135" spans="1:199"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row>
    <row r="136" spans="1:199"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row>
    <row r="137" spans="1:199"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row>
    <row r="138" spans="1:199"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row>
    <row r="139" spans="1:199"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row>
    <row r="140" spans="1:199"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row>
    <row r="141" spans="1:199"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row>
    <row r="142" spans="1:199"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row>
    <row r="143" spans="1:199"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row>
    <row r="144" spans="1:199"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row>
    <row r="145" spans="1:199"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row>
    <row r="146" spans="1:199"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row>
    <row r="147" spans="1:199"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row>
    <row r="148" spans="1:199"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row>
    <row r="149" spans="1:199"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row>
    <row r="150" spans="1:199"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row>
    <row r="151" spans="1:199"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row>
    <row r="152" spans="1:199"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row>
    <row r="153" spans="1:199"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row>
    <row r="154" spans="1:199"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row>
    <row r="155" spans="1:199"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row>
    <row r="156" spans="1:199"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200" width="9.5703125" style="106" customWidth="1"/>
  </cols>
  <sheetData>
    <row r="1" spans="1:200" ht="24" x14ac:dyDescent="0.2">
      <c r="A1" s="47" t="s">
        <v>50</v>
      </c>
    </row>
    <row r="2" spans="1:200" ht="25.5" customHeight="1" x14ac:dyDescent="0.2">
      <c r="A2" s="132" t="s">
        <v>197</v>
      </c>
    </row>
    <row r="3" spans="1:200" x14ac:dyDescent="0.2">
      <c r="A3" s="132" t="s">
        <v>245</v>
      </c>
    </row>
    <row r="4" spans="1:200" ht="21.75" customHeight="1" x14ac:dyDescent="0.2">
      <c r="A4" s="74" t="s">
        <v>52</v>
      </c>
      <c r="B4" s="73">
        <f>'Stay&amp;Get 4=3 | FIT18+25 мант'!B4</f>
        <v>45599</v>
      </c>
      <c r="C4" s="73">
        <f>'Stay&amp;Get 4=3 | FIT18+25 мант'!C4</f>
        <v>45600</v>
      </c>
      <c r="D4" s="73">
        <f>'Stay&amp;Get 4=3 | FIT18+25 мант'!D4</f>
        <v>45601</v>
      </c>
      <c r="E4" s="73">
        <f>'Stay&amp;Get 4=3 | FIT18+25 мант'!E4</f>
        <v>45604</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row>
    <row r="5" spans="1:200" ht="21.75" customHeight="1" x14ac:dyDescent="0.2">
      <c r="A5" s="74"/>
      <c r="B5" s="73">
        <f>'Stay&amp;Get 4=3 | FIT18+25 мант'!B5</f>
        <v>45599</v>
      </c>
      <c r="C5" s="73">
        <f>'Stay&amp;Get 4=3 | FIT18+25 мант'!C5</f>
        <v>45600</v>
      </c>
      <c r="D5" s="73">
        <f>'Stay&amp;Get 4=3 | FIT18+25 мант'!D5</f>
        <v>45603</v>
      </c>
      <c r="E5" s="73">
        <f>'Stay&amp;Get 4=3 | FIT18+25 мант'!E5</f>
        <v>45605</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row>
    <row r="6" spans="1:200" s="11" customFormat="1" x14ac:dyDescent="0.2">
      <c r="A6" s="33" t="s">
        <v>53</v>
      </c>
      <c r="B6" s="136"/>
      <c r="C6" s="136"/>
      <c r="D6" s="136"/>
      <c r="E6" s="136"/>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row>
    <row r="7" spans="1:200" s="11" customFormat="1" x14ac:dyDescent="0.2">
      <c r="A7" s="42">
        <v>1</v>
      </c>
      <c r="B7" s="84">
        <f>'BAR BB| Open rates'!F6*0.75*0.85+35</f>
        <v>4433.75</v>
      </c>
      <c r="C7" s="84">
        <f>'BAR BB| Open rates'!G6*0.75*0.85+35</f>
        <v>4178.75</v>
      </c>
      <c r="D7" s="84">
        <f>'BAR BB| Open rates'!H6*0.75*0.85+35</f>
        <v>4178.75</v>
      </c>
      <c r="E7" s="84">
        <f>'BAR BB| Open rates'!I6*0.75*0.85+35</f>
        <v>4433.75</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row>
    <row r="8" spans="1:200" s="11" customFormat="1" x14ac:dyDescent="0.2">
      <c r="A8" s="42">
        <v>2</v>
      </c>
      <c r="B8" s="84">
        <f>'BAR BB| Open rates'!F7*0.75*0.85+35</f>
        <v>5262.5</v>
      </c>
      <c r="C8" s="84">
        <f>'BAR BB| Open rates'!G7*0.75*0.85+35</f>
        <v>5007.5</v>
      </c>
      <c r="D8" s="84">
        <f>'BAR BB| Open rates'!H7*0.75*0.85+35</f>
        <v>5007.5</v>
      </c>
      <c r="E8" s="84">
        <f>'BAR BB| Open rates'!I7*0.75*0.85+35</f>
        <v>5262.5</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row>
    <row r="9" spans="1:200"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row>
    <row r="10" spans="1:200" s="11" customFormat="1" x14ac:dyDescent="0.2">
      <c r="A10" s="42">
        <v>1</v>
      </c>
      <c r="B10" s="84">
        <f>'BAR BB| Open rates'!F9*0.75*0.85+35</f>
        <v>5708.75</v>
      </c>
      <c r="C10" s="84">
        <f>'BAR BB| Open rates'!G9*0.75*0.85+35</f>
        <v>5453.75</v>
      </c>
      <c r="D10" s="84">
        <f>'BAR BB| Open rates'!H9*0.75*0.85+35</f>
        <v>5453.75</v>
      </c>
      <c r="E10" s="84">
        <f>'BAR BB| Open rates'!I9*0.75*0.85+35</f>
        <v>5708.75</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row>
    <row r="11" spans="1:200" s="11" customFormat="1" x14ac:dyDescent="0.2">
      <c r="A11" s="42">
        <v>2</v>
      </c>
      <c r="B11" s="84">
        <f>'BAR BB| Open rates'!F10*0.75*0.85+35</f>
        <v>6537.5</v>
      </c>
      <c r="C11" s="84">
        <f>'BAR BB| Open rates'!G10*0.75*0.85+35</f>
        <v>6282.5</v>
      </c>
      <c r="D11" s="84">
        <f>'BAR BB| Open rates'!H10*0.75*0.85+35</f>
        <v>6282.5</v>
      </c>
      <c r="E11" s="84">
        <f>'BAR BB| Open rates'!I10*0.75*0.85+35</f>
        <v>6537.5</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row>
    <row r="12" spans="1:200"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row>
    <row r="13" spans="1:200" s="11" customFormat="1" x14ac:dyDescent="0.2">
      <c r="A13" s="42">
        <v>1</v>
      </c>
      <c r="B13" s="84">
        <f>'BAR BB| Open rates'!F12*0.75*0.85+35</f>
        <v>6346.25</v>
      </c>
      <c r="C13" s="84">
        <f>'BAR BB| Open rates'!G12*0.75*0.85+35</f>
        <v>6091.25</v>
      </c>
      <c r="D13" s="84">
        <f>'BAR BB| Open rates'!H12*0.75*0.85+35</f>
        <v>6091.25</v>
      </c>
      <c r="E13" s="84">
        <f>'BAR BB| Open rates'!I12*0.75*0.85+35</f>
        <v>6346.25</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row>
    <row r="14" spans="1:200" s="11" customFormat="1" x14ac:dyDescent="0.2">
      <c r="A14" s="42">
        <v>2</v>
      </c>
      <c r="B14" s="84">
        <f>'BAR BB| Open rates'!F13*0.75*0.85+35</f>
        <v>7175</v>
      </c>
      <c r="C14" s="84">
        <f>'BAR BB| Open rates'!G13*0.75*0.85+35</f>
        <v>6920</v>
      </c>
      <c r="D14" s="84">
        <f>'BAR BB| Open rates'!H13*0.75*0.85+35</f>
        <v>6920</v>
      </c>
      <c r="E14" s="84">
        <f>'BAR BB| Open rates'!I13*0.75*0.85+35</f>
        <v>7175</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row>
    <row r="15" spans="1:200" x14ac:dyDescent="0.2">
      <c r="A15" s="123"/>
    </row>
    <row r="16" spans="1:200" x14ac:dyDescent="0.2">
      <c r="A16" s="223"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row>
    <row r="17" spans="1:200" x14ac:dyDescent="0.2">
      <c r="A17" s="223"/>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row>
    <row r="18" spans="1:200" s="11" customFormat="1" ht="12.75" customHeight="1" x14ac:dyDescent="0.2"/>
    <row r="19" spans="1:200"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row>
    <row r="20" spans="1:200" ht="24" x14ac:dyDescent="0.2">
      <c r="A20" s="152" t="s">
        <v>304</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row>
    <row r="21" spans="1:200" ht="24" x14ac:dyDescent="0.2">
      <c r="A21" s="152" t="s">
        <v>303</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row>
    <row r="22" spans="1:200"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row>
    <row r="23" spans="1:200"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row>
    <row r="24" spans="1:200" s="155" customFormat="1" ht="35.25" customHeight="1" x14ac:dyDescent="0.2">
      <c r="A24" s="138" t="s">
        <v>163</v>
      </c>
    </row>
    <row r="25" spans="1:200" s="155" customFormat="1" ht="35.25" customHeight="1" x14ac:dyDescent="0.2">
      <c r="A25" s="150" t="s">
        <v>188</v>
      </c>
    </row>
    <row r="26" spans="1:200" s="155" customFormat="1" ht="35.25" customHeight="1" x14ac:dyDescent="0.2">
      <c r="A26" s="138" t="s">
        <v>164</v>
      </c>
    </row>
    <row r="27" spans="1:200" s="155" customFormat="1" ht="13.5" customHeight="1" x14ac:dyDescent="0.2">
      <c r="A27" s="138" t="s">
        <v>165</v>
      </c>
    </row>
    <row r="28" spans="1:200" s="155" customFormat="1" ht="35.25" customHeight="1" x14ac:dyDescent="0.2">
      <c r="A28" s="138" t="s">
        <v>162</v>
      </c>
    </row>
    <row r="29" spans="1:200"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row>
    <row r="30" spans="1:200"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row>
    <row r="31" spans="1:200"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row>
    <row r="32" spans="1:200" x14ac:dyDescent="0.2">
      <c r="A32" s="224"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row>
    <row r="33" spans="1:200"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row>
    <row r="34" spans="1:200"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row>
    <row r="35" spans="1:200"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row>
    <row r="36" spans="1:200"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row>
    <row r="37" spans="1:200"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row>
    <row r="38" spans="1:200"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row>
    <row r="39" spans="1:200"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row>
    <row r="40" spans="1:200"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row>
    <row r="41" spans="1:200"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row>
    <row r="42" spans="1:200" x14ac:dyDescent="0.2">
      <c r="A42" s="2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row>
    <row r="43" spans="1:200" x14ac:dyDescent="0.2">
      <c r="A43" s="2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row>
    <row r="44" spans="1:200" x14ac:dyDescent="0.2">
      <c r="A44" s="2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x14ac:dyDescent="0.2">
      <c r="A45" s="2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row>
    <row r="46" spans="1:200" ht="21"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row>
    <row r="47" spans="1:200" ht="21" customHeight="1" x14ac:dyDescent="0.2">
      <c r="A47" s="173"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row>
    <row r="48" spans="1:200" ht="21"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row>
    <row r="49" spans="1:200" ht="21" customHeight="1" x14ac:dyDescent="0.2">
      <c r="A49" s="173"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row>
    <row r="50" spans="1:200"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row>
    <row r="51" spans="1:200"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row>
    <row r="52" spans="1:200"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row>
    <row r="53" spans="1:200"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row>
    <row r="54" spans="1:200"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row>
    <row r="55" spans="1:200"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row>
    <row r="56" spans="1:200"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row>
    <row r="57" spans="1:200"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row>
    <row r="58" spans="1:200"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row>
    <row r="59" spans="1:200"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row>
    <row r="60" spans="1:200"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row>
    <row r="61" spans="1:200"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row>
    <row r="62" spans="1:200"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row>
    <row r="63" spans="1:200"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row>
    <row r="64" spans="1:200"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row>
    <row r="65" spans="1:200"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row>
    <row r="66" spans="1:200"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row>
    <row r="67" spans="1:200"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row>
    <row r="68" spans="1:200"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row>
    <row r="69" spans="1:200"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row>
    <row r="70" spans="1:200"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row>
    <row r="71" spans="1:200"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row>
    <row r="72" spans="1:200"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row>
    <row r="73" spans="1:200"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row>
    <row r="74" spans="1:200"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row>
    <row r="75" spans="1:200"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row>
    <row r="76" spans="1:200"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row>
    <row r="77" spans="1:200"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row>
    <row r="78" spans="1:200"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row>
    <row r="79" spans="1:200"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row>
    <row r="80" spans="1:200"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row>
    <row r="81" spans="1:200"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row>
    <row r="82" spans="1:200"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row>
    <row r="83" spans="1:200"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row>
    <row r="84" spans="1:200"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row>
    <row r="85" spans="1:200"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row>
    <row r="86" spans="1:200"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row>
    <row r="87" spans="1:200"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row>
    <row r="88" spans="1:200"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row>
    <row r="89" spans="1:200"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row>
    <row r="90" spans="1:200"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row>
    <row r="91" spans="1:200"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row>
    <row r="92" spans="1:200"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row>
    <row r="93" spans="1:200"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row>
    <row r="94" spans="1:200"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row>
    <row r="95" spans="1:200"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row>
    <row r="96" spans="1:200"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row>
    <row r="97" spans="1:200"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row>
    <row r="98" spans="1:200"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row>
    <row r="99" spans="1:200"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row>
    <row r="100" spans="1:200"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row>
    <row r="101" spans="1:200"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row>
    <row r="102" spans="1:200"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row>
    <row r="103" spans="1:200"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row>
    <row r="104" spans="1:200"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row>
    <row r="105" spans="1:200"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row>
    <row r="106" spans="1:200"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row>
    <row r="107" spans="1:200"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row>
    <row r="108" spans="1:200"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row>
    <row r="109" spans="1:200"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row>
    <row r="110" spans="1:200"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row>
    <row r="111" spans="1:200"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row>
    <row r="112" spans="1:200"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row>
    <row r="113" spans="1:200"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row>
    <row r="114" spans="1:200"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row>
    <row r="115" spans="1:200"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row>
    <row r="116" spans="1:200"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row>
    <row r="117" spans="1:200"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row>
    <row r="118" spans="1:200"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row>
    <row r="119" spans="1:200"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row>
    <row r="120" spans="1:200"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row>
    <row r="121" spans="1:200"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row>
    <row r="122" spans="1:200"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row>
    <row r="123" spans="1:200"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row>
    <row r="124" spans="1:200"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row>
    <row r="125" spans="1:200"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row>
    <row r="126" spans="1:200"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row>
    <row r="127" spans="1:200"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row>
    <row r="128" spans="1:200"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row>
    <row r="129" spans="1:200"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row>
    <row r="130" spans="1:200"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row>
    <row r="131" spans="1:200"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row>
    <row r="132" spans="1:200"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row>
    <row r="133" spans="1:200"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row>
    <row r="134" spans="1:200"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row>
    <row r="135" spans="1:200"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row>
    <row r="136" spans="1:200"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row>
    <row r="137" spans="1:200"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row>
    <row r="138" spans="1:200"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row>
    <row r="139" spans="1:200"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row>
    <row r="140" spans="1:200"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row>
    <row r="141" spans="1:200"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row>
    <row r="142" spans="1:200"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row>
    <row r="143" spans="1:200"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row>
    <row r="144" spans="1:200"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row>
    <row r="145" spans="1:200"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row>
    <row r="146" spans="1:200"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row>
    <row r="147" spans="1:200"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row>
    <row r="148" spans="1:200"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row>
    <row r="149" spans="1:200"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row>
    <row r="150" spans="1:200"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row>
    <row r="151" spans="1:200"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row>
    <row r="152" spans="1:200"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row>
    <row r="153" spans="1:200"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row>
    <row r="154" spans="1:200"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row>
    <row r="155" spans="1:200"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row>
    <row r="156" spans="1:200"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9"/>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5" width="9.5703125" customWidth="1"/>
  </cols>
  <sheetData>
    <row r="1" spans="1:5" ht="24" x14ac:dyDescent="0.2">
      <c r="A1" s="47" t="s">
        <v>50</v>
      </c>
    </row>
    <row r="2" spans="1:5" ht="25.5" customHeight="1" x14ac:dyDescent="0.2">
      <c r="A2" s="132" t="s">
        <v>197</v>
      </c>
    </row>
    <row r="3" spans="1:5" x14ac:dyDescent="0.2">
      <c r="A3" s="132" t="s">
        <v>185</v>
      </c>
    </row>
    <row r="4" spans="1:5" ht="21.75" customHeight="1" x14ac:dyDescent="0.2">
      <c r="A4" s="74" t="s">
        <v>52</v>
      </c>
      <c r="B4" s="73">
        <f>'Stay&amp;Get 4=3 | FIT20+35 мант '!B4</f>
        <v>45599</v>
      </c>
      <c r="C4" s="73">
        <f>'Stay&amp;Get 4=3 | FIT20+35 мант '!C4</f>
        <v>45600</v>
      </c>
      <c r="D4" s="73">
        <f>'Stay&amp;Get 4=3 | FIT20+35 мант '!D4</f>
        <v>45601</v>
      </c>
      <c r="E4" s="73">
        <f>'Stay&amp;Get 4=3 | FIT20+35 мант '!E4</f>
        <v>45604</v>
      </c>
    </row>
    <row r="5" spans="1:5" ht="21.75" customHeight="1" x14ac:dyDescent="0.2">
      <c r="A5" s="74"/>
      <c r="B5" s="73">
        <f>'Stay&amp;Get 4=3 | FIT20+35 мант '!B5</f>
        <v>45599</v>
      </c>
      <c r="C5" s="73">
        <f>'Stay&amp;Get 4=3 | FIT20+35 мант '!C5</f>
        <v>45600</v>
      </c>
      <c r="D5" s="73">
        <f>'Stay&amp;Get 4=3 | FIT20+35 мант '!D5</f>
        <v>45603</v>
      </c>
      <c r="E5" s="73">
        <f>'Stay&amp;Get 4=3 | FIT20+35 мант '!E5</f>
        <v>45605</v>
      </c>
    </row>
    <row r="6" spans="1:5" s="11" customFormat="1" x14ac:dyDescent="0.2">
      <c r="A6" s="33" t="s">
        <v>53</v>
      </c>
      <c r="B6" s="136"/>
      <c r="C6" s="136"/>
      <c r="D6" s="136"/>
      <c r="E6" s="136"/>
    </row>
    <row r="7" spans="1:5" s="11" customFormat="1" x14ac:dyDescent="0.2">
      <c r="A7" s="42">
        <v>1</v>
      </c>
      <c r="B7" s="84">
        <f>'BAR BB| Open rates'!F6*0.75*0.9</f>
        <v>4657.5</v>
      </c>
      <c r="C7" s="84">
        <f>'BAR BB| Open rates'!G6*0.75*0.9</f>
        <v>4387.5</v>
      </c>
      <c r="D7" s="84">
        <f>'BAR BB| Open rates'!H6*0.75*0.9</f>
        <v>4387.5</v>
      </c>
      <c r="E7" s="84">
        <f>'BAR BB| Open rates'!I6*0.75*0.9</f>
        <v>4657.5</v>
      </c>
    </row>
    <row r="8" spans="1:5" s="11" customFormat="1" x14ac:dyDescent="0.2">
      <c r="A8" s="42">
        <v>2</v>
      </c>
      <c r="B8" s="84">
        <f>'BAR BB| Open rates'!F7*0.75*0.9</f>
        <v>5535</v>
      </c>
      <c r="C8" s="84">
        <f>'BAR BB| Open rates'!G7*0.75*0.9</f>
        <v>5265</v>
      </c>
      <c r="D8" s="84">
        <f>'BAR BB| Open rates'!H7*0.75*0.9</f>
        <v>5265</v>
      </c>
      <c r="E8" s="84">
        <f>'BAR BB| Open rates'!I7*0.75*0.9</f>
        <v>5535</v>
      </c>
    </row>
    <row r="9" spans="1:5" s="11" customFormat="1" x14ac:dyDescent="0.2">
      <c r="A9" s="33" t="s">
        <v>54</v>
      </c>
      <c r="B9" s="84"/>
      <c r="C9" s="84"/>
      <c r="D9" s="84"/>
      <c r="E9" s="84"/>
    </row>
    <row r="10" spans="1:5" s="11" customFormat="1" x14ac:dyDescent="0.2">
      <c r="A10" s="42">
        <v>1</v>
      </c>
      <c r="B10" s="84">
        <f>'BAR BB| Open rates'!F9*0.75*0.9</f>
        <v>6007.5</v>
      </c>
      <c r="C10" s="84">
        <f>'BAR BB| Open rates'!G9*0.75*0.9</f>
        <v>5737.5</v>
      </c>
      <c r="D10" s="84">
        <f>'BAR BB| Open rates'!H9*0.75*0.9</f>
        <v>5737.5</v>
      </c>
      <c r="E10" s="84">
        <f>'BAR BB| Open rates'!I9*0.75*0.9</f>
        <v>6007.5</v>
      </c>
    </row>
    <row r="11" spans="1:5" s="11" customFormat="1" x14ac:dyDescent="0.2">
      <c r="A11" s="42">
        <v>2</v>
      </c>
      <c r="B11" s="84">
        <f>'BAR BB| Open rates'!F10*0.75*0.9</f>
        <v>6885</v>
      </c>
      <c r="C11" s="84">
        <f>'BAR BB| Open rates'!G10*0.75*0.9</f>
        <v>6615</v>
      </c>
      <c r="D11" s="84">
        <f>'BAR BB| Open rates'!H10*0.75*0.9</f>
        <v>6615</v>
      </c>
      <c r="E11" s="84">
        <f>'BAR BB| Open rates'!I10*0.75*0.9</f>
        <v>6885</v>
      </c>
    </row>
    <row r="12" spans="1:5" s="11" customFormat="1" x14ac:dyDescent="0.2">
      <c r="A12" s="33" t="s">
        <v>151</v>
      </c>
      <c r="B12" s="84"/>
      <c r="C12" s="84"/>
      <c r="D12" s="84"/>
      <c r="E12" s="84"/>
    </row>
    <row r="13" spans="1:5" s="11" customFormat="1" x14ac:dyDescent="0.2">
      <c r="A13" s="42">
        <v>1</v>
      </c>
      <c r="B13" s="84">
        <f>'BAR BB| Open rates'!F12*0.75*0.9</f>
        <v>6682.5</v>
      </c>
      <c r="C13" s="84">
        <f>'BAR BB| Open rates'!G12*0.75*0.9</f>
        <v>6412.5</v>
      </c>
      <c r="D13" s="84">
        <f>'BAR BB| Open rates'!H12*0.75*0.9</f>
        <v>6412.5</v>
      </c>
      <c r="E13" s="84">
        <f>'BAR BB| Open rates'!I12*0.75*0.9</f>
        <v>6682.5</v>
      </c>
    </row>
    <row r="14" spans="1:5" s="11" customFormat="1" x14ac:dyDescent="0.2">
      <c r="A14" s="42">
        <v>2</v>
      </c>
      <c r="B14" s="84">
        <f>'BAR BB| Open rates'!F13*0.75*0.9</f>
        <v>7560</v>
      </c>
      <c r="C14" s="84">
        <f>'BAR BB| Open rates'!G13*0.75*0.9</f>
        <v>7290</v>
      </c>
      <c r="D14" s="84">
        <f>'BAR BB| Open rates'!H13*0.75*0.9</f>
        <v>7290</v>
      </c>
      <c r="E14" s="84">
        <f>'BAR BB| Open rates'!I13*0.75*0.9</f>
        <v>7560</v>
      </c>
    </row>
    <row r="15" spans="1:5" x14ac:dyDescent="0.2">
      <c r="A15" s="123"/>
    </row>
    <row r="16" spans="1:5" x14ac:dyDescent="0.2">
      <c r="A16" s="223" t="s">
        <v>157</v>
      </c>
    </row>
    <row r="17" spans="1:1" x14ac:dyDescent="0.2">
      <c r="A17" s="223"/>
    </row>
    <row r="18" spans="1:1" s="11" customFormat="1" ht="12.75" customHeight="1" x14ac:dyDescent="0.2"/>
    <row r="19" spans="1:1" x14ac:dyDescent="0.2">
      <c r="A19" s="156" t="s">
        <v>80</v>
      </c>
    </row>
    <row r="20" spans="1:1" ht="24" x14ac:dyDescent="0.2">
      <c r="A20" s="152" t="s">
        <v>304</v>
      </c>
    </row>
    <row r="21" spans="1:1" ht="24" x14ac:dyDescent="0.2">
      <c r="A21" s="152" t="s">
        <v>303</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24" t="s">
        <v>223</v>
      </c>
    </row>
    <row r="33" spans="1:1" x14ac:dyDescent="0.2">
      <c r="A33" s="225"/>
    </row>
    <row r="34" spans="1:1" x14ac:dyDescent="0.2">
      <c r="A34" s="225"/>
    </row>
    <row r="35" spans="1:1" x14ac:dyDescent="0.2">
      <c r="A35" s="225"/>
    </row>
    <row r="36" spans="1:1" x14ac:dyDescent="0.2">
      <c r="A36" s="225"/>
    </row>
    <row r="37" spans="1:1" x14ac:dyDescent="0.2">
      <c r="A37" s="225"/>
    </row>
    <row r="38" spans="1:1" x14ac:dyDescent="0.2">
      <c r="A38" s="225"/>
    </row>
    <row r="39" spans="1:1" x14ac:dyDescent="0.2">
      <c r="A39" s="225"/>
    </row>
    <row r="40" spans="1:1" x14ac:dyDescent="0.2">
      <c r="A40" s="225"/>
    </row>
    <row r="41" spans="1:1" x14ac:dyDescent="0.2">
      <c r="A41" s="225"/>
    </row>
    <row r="42" spans="1:1" x14ac:dyDescent="0.2">
      <c r="A42" s="225"/>
    </row>
    <row r="43" spans="1:1" x14ac:dyDescent="0.2">
      <c r="A43" s="225"/>
    </row>
    <row r="44" spans="1:1" x14ac:dyDescent="0.2">
      <c r="A44" s="225"/>
    </row>
    <row r="45" spans="1:1" x14ac:dyDescent="0.2">
      <c r="A45" s="225"/>
    </row>
    <row r="46" spans="1:1" ht="21" customHeight="1" x14ac:dyDescent="0.2">
      <c r="A46" s="139"/>
    </row>
    <row r="47" spans="1:1" ht="21" customHeight="1" x14ac:dyDescent="0.2">
      <c r="A47" s="173" t="s">
        <v>195</v>
      </c>
    </row>
    <row r="48" spans="1:1" ht="21" customHeight="1" x14ac:dyDescent="0.2">
      <c r="A48" s="139"/>
    </row>
    <row r="49" spans="1:1" ht="21" customHeight="1" x14ac:dyDescent="0.2">
      <c r="A49" s="173"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98" x14ac:dyDescent="0.2">
      <c r="A81" s="106"/>
    </row>
    <row r="82" spans="1:198" x14ac:dyDescent="0.2">
      <c r="A82" s="106"/>
    </row>
    <row r="83" spans="1:198" x14ac:dyDescent="0.2">
      <c r="A83" s="106"/>
    </row>
    <row r="84" spans="1:198" x14ac:dyDescent="0.2">
      <c r="A84" s="106"/>
    </row>
    <row r="85" spans="1:198" x14ac:dyDescent="0.2">
      <c r="A85" s="106"/>
    </row>
    <row r="86" spans="1:198" x14ac:dyDescent="0.2">
      <c r="A86" s="106"/>
    </row>
    <row r="87" spans="1:198" x14ac:dyDescent="0.2">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row>
    <row r="88" spans="1:198" x14ac:dyDescent="0.2">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row>
    <row r="89" spans="1:198" x14ac:dyDescent="0.2">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row>
    <row r="90" spans="1:198" x14ac:dyDescent="0.2">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row>
    <row r="91" spans="1:198" x14ac:dyDescent="0.2">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row>
    <row r="92" spans="1:198" x14ac:dyDescent="0.2">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row>
    <row r="93" spans="1:198" x14ac:dyDescent="0.2">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row>
    <row r="94" spans="1:198" x14ac:dyDescent="0.2">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row>
    <row r="95" spans="1:198" x14ac:dyDescent="0.2">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row>
    <row r="96" spans="1:198" x14ac:dyDescent="0.2">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row>
    <row r="97" spans="2:198" x14ac:dyDescent="0.2">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row>
    <row r="98" spans="2:198" x14ac:dyDescent="0.2">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row>
    <row r="99" spans="2:198" x14ac:dyDescent="0.2">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row>
    <row r="100" spans="2:198" x14ac:dyDescent="0.2">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row>
    <row r="101" spans="2:198" x14ac:dyDescent="0.2">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row>
    <row r="102" spans="2:198" x14ac:dyDescent="0.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row>
    <row r="103" spans="2:198" x14ac:dyDescent="0.2">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row>
    <row r="104" spans="2:198" x14ac:dyDescent="0.2">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row>
    <row r="105" spans="2:198" x14ac:dyDescent="0.2">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row>
    <row r="106" spans="2:198" x14ac:dyDescent="0.2">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row>
    <row r="107" spans="2:198" x14ac:dyDescent="0.2">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row>
    <row r="108" spans="2:198" x14ac:dyDescent="0.2">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row>
    <row r="109" spans="2:198" x14ac:dyDescent="0.2">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row>
    <row r="110" spans="2:198" x14ac:dyDescent="0.2">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row>
    <row r="111" spans="2:198" x14ac:dyDescent="0.2">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row>
    <row r="112" spans="2:198" x14ac:dyDescent="0.2">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row>
    <row r="113" spans="2:198" x14ac:dyDescent="0.2">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row>
    <row r="114" spans="2:198" x14ac:dyDescent="0.2">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row>
    <row r="115" spans="2:198" x14ac:dyDescent="0.2">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row>
    <row r="116" spans="2:198" x14ac:dyDescent="0.2">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row>
    <row r="117" spans="2:198" x14ac:dyDescent="0.2">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row>
    <row r="118" spans="2:198" x14ac:dyDescent="0.2">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row>
    <row r="119" spans="2:198" x14ac:dyDescent="0.2">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row>
    <row r="120" spans="2:198" x14ac:dyDescent="0.2">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row>
    <row r="121" spans="2:198" x14ac:dyDescent="0.2">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row>
    <row r="122" spans="2:198" x14ac:dyDescent="0.2">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row>
    <row r="123" spans="2:198" x14ac:dyDescent="0.2">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row>
    <row r="124" spans="2:198" x14ac:dyDescent="0.2">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row>
    <row r="125" spans="2:198" x14ac:dyDescent="0.2">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row>
    <row r="126" spans="2:198" x14ac:dyDescent="0.2">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row>
    <row r="127" spans="2:198" x14ac:dyDescent="0.2">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row>
    <row r="128" spans="2:198" x14ac:dyDescent="0.2">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row>
    <row r="129" spans="2:198" x14ac:dyDescent="0.2">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row>
    <row r="130" spans="2:198" x14ac:dyDescent="0.2">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row>
    <row r="131" spans="2:198" x14ac:dyDescent="0.2">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row>
    <row r="132" spans="2:198" x14ac:dyDescent="0.2">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row>
    <row r="133" spans="2:198" x14ac:dyDescent="0.2">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row>
    <row r="134" spans="2:198" x14ac:dyDescent="0.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row>
    <row r="135" spans="2:198" x14ac:dyDescent="0.2">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row>
    <row r="136" spans="2:198" x14ac:dyDescent="0.2">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row>
    <row r="137" spans="2:198" x14ac:dyDescent="0.2">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row>
    <row r="138" spans="2:198" x14ac:dyDescent="0.2">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row>
    <row r="139" spans="2:198" x14ac:dyDescent="0.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row>
    <row r="140" spans="2:198" x14ac:dyDescent="0.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row>
    <row r="141" spans="2:198" x14ac:dyDescent="0.2">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row>
    <row r="142" spans="2:198" x14ac:dyDescent="0.2">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row>
    <row r="143" spans="2:198" x14ac:dyDescent="0.2">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row>
    <row r="144" spans="2:198" x14ac:dyDescent="0.2">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row>
    <row r="145" spans="2:198" x14ac:dyDescent="0.2">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row>
    <row r="146" spans="2:198" x14ac:dyDescent="0.2">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row>
    <row r="147" spans="2:198" x14ac:dyDescent="0.2">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row>
    <row r="148" spans="2:198" x14ac:dyDescent="0.2">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row>
    <row r="149" spans="2:198" x14ac:dyDescent="0.2">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row>
    <row r="150" spans="2:198" x14ac:dyDescent="0.2">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row>
    <row r="151" spans="2:198" x14ac:dyDescent="0.2">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row>
    <row r="152" spans="2:198" x14ac:dyDescent="0.2">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row>
    <row r="153" spans="2:198" x14ac:dyDescent="0.2">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row>
    <row r="154" spans="2:198" x14ac:dyDescent="0.2">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row>
    <row r="155" spans="2:198" x14ac:dyDescent="0.2">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row>
    <row r="156" spans="2:198" x14ac:dyDescent="0.2">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row>
    <row r="157" spans="2:198" x14ac:dyDescent="0.2">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row>
    <row r="158" spans="2:198" x14ac:dyDescent="0.2">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row>
    <row r="159" spans="2:198" x14ac:dyDescent="0.2">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6" workbookViewId="0">
      <pane xSplit="1" topLeftCell="B1" activePane="topRight" state="frozen"/>
      <selection activeCell="A10" sqref="A10"/>
      <selection pane="topRight" activeCell="A32" sqref="A32:A45"/>
    </sheetView>
  </sheetViews>
  <sheetFormatPr defaultRowHeight="12.75" x14ac:dyDescent="0.2"/>
  <cols>
    <col min="1" max="1" width="43.85546875" style="5" customWidth="1"/>
    <col min="2" max="3" width="9.5703125" customWidth="1"/>
    <col min="4" max="5" width="10.140625" customWidth="1"/>
  </cols>
  <sheetData>
    <row r="1" spans="1:5" ht="24" x14ac:dyDescent="0.2">
      <c r="A1" s="47" t="s">
        <v>50</v>
      </c>
    </row>
    <row r="2" spans="1:5" ht="25.5" customHeight="1" x14ac:dyDescent="0.2">
      <c r="A2" s="132" t="s">
        <v>197</v>
      </c>
    </row>
    <row r="3" spans="1:5" x14ac:dyDescent="0.2">
      <c r="A3" s="132" t="s">
        <v>161</v>
      </c>
    </row>
    <row r="4" spans="1:5" ht="21.75" customHeight="1" x14ac:dyDescent="0.2">
      <c r="A4" s="74" t="s">
        <v>52</v>
      </c>
      <c r="B4" s="72">
        <f>'Stay&amp;Get 4=3 | FIT15'!B4</f>
        <v>45599</v>
      </c>
      <c r="C4" s="72">
        <f>'Stay&amp;Get 4=3 | FIT15'!C4</f>
        <v>45600</v>
      </c>
      <c r="D4" s="72">
        <f>'Stay&amp;Get 4=3 | FIT15'!D4</f>
        <v>45601</v>
      </c>
      <c r="E4" s="72">
        <f>'Stay&amp;Get 4=3 | FIT15'!E4</f>
        <v>45604</v>
      </c>
    </row>
    <row r="5" spans="1:5" ht="21.75" customHeight="1" x14ac:dyDescent="0.2">
      <c r="A5" s="74"/>
      <c r="B5" s="72">
        <f>'Stay&amp;Get 4=3 | FIT15'!B5</f>
        <v>45599</v>
      </c>
      <c r="C5" s="72">
        <f>'Stay&amp;Get 4=3 | FIT15'!C5</f>
        <v>45600</v>
      </c>
      <c r="D5" s="72">
        <f>'Stay&amp;Get 4=3 | FIT15'!D5</f>
        <v>45603</v>
      </c>
      <c r="E5" s="72">
        <f>'Stay&amp;Get 4=3 | FIT15'!E5</f>
        <v>45605</v>
      </c>
    </row>
    <row r="6" spans="1:5" s="11" customFormat="1" x14ac:dyDescent="0.2">
      <c r="A6" s="33" t="s">
        <v>53</v>
      </c>
      <c r="B6" s="136"/>
      <c r="C6" s="136"/>
      <c r="D6" s="136"/>
      <c r="E6" s="136"/>
    </row>
    <row r="7" spans="1:5" s="11" customFormat="1" x14ac:dyDescent="0.2">
      <c r="A7" s="42">
        <v>1</v>
      </c>
      <c r="B7" s="84">
        <f>'BAR BB| Open rates'!F6*0.75</f>
        <v>5175</v>
      </c>
      <c r="C7" s="84">
        <f>'BAR BB| Open rates'!G6*0.75</f>
        <v>4875</v>
      </c>
      <c r="D7" s="84">
        <f>'BAR BB| Open rates'!H6*0.75</f>
        <v>4875</v>
      </c>
      <c r="E7" s="84">
        <f>'BAR BB| Open rates'!I6*0.75</f>
        <v>5175</v>
      </c>
    </row>
    <row r="8" spans="1:5" s="11" customFormat="1" x14ac:dyDescent="0.2">
      <c r="A8" s="42">
        <v>2</v>
      </c>
      <c r="B8" s="84">
        <f>'BAR BB| Open rates'!F7*0.75</f>
        <v>6150</v>
      </c>
      <c r="C8" s="84">
        <f>'BAR BB| Open rates'!G7*0.75</f>
        <v>5850</v>
      </c>
      <c r="D8" s="84">
        <f>'BAR BB| Open rates'!H7*0.75</f>
        <v>5850</v>
      </c>
      <c r="E8" s="84">
        <f>'BAR BB| Open rates'!I7*0.75</f>
        <v>6150</v>
      </c>
    </row>
    <row r="9" spans="1:5" s="11" customFormat="1" x14ac:dyDescent="0.2">
      <c r="A9" s="33" t="s">
        <v>54</v>
      </c>
      <c r="B9" s="84"/>
      <c r="C9" s="84"/>
      <c r="D9" s="84"/>
      <c r="E9" s="84"/>
    </row>
    <row r="10" spans="1:5" s="11" customFormat="1" x14ac:dyDescent="0.2">
      <c r="A10" s="42">
        <v>1</v>
      </c>
      <c r="B10" s="84">
        <f>'BAR BB| Open rates'!F9*0.75</f>
        <v>6675</v>
      </c>
      <c r="C10" s="84">
        <f>'BAR BB| Open rates'!G9*0.75</f>
        <v>6375</v>
      </c>
      <c r="D10" s="84">
        <f>'BAR BB| Open rates'!H9*0.75</f>
        <v>6375</v>
      </c>
      <c r="E10" s="84">
        <f>'BAR BB| Open rates'!I9*0.75</f>
        <v>6675</v>
      </c>
    </row>
    <row r="11" spans="1:5" s="11" customFormat="1" x14ac:dyDescent="0.2">
      <c r="A11" s="42">
        <v>2</v>
      </c>
      <c r="B11" s="84">
        <f>'BAR BB| Open rates'!F10*0.75</f>
        <v>7650</v>
      </c>
      <c r="C11" s="84">
        <f>'BAR BB| Open rates'!G10*0.75</f>
        <v>7350</v>
      </c>
      <c r="D11" s="84">
        <f>'BAR BB| Open rates'!H10*0.75</f>
        <v>7350</v>
      </c>
      <c r="E11" s="84">
        <f>'BAR BB| Open rates'!I10*0.75</f>
        <v>7650</v>
      </c>
    </row>
    <row r="12" spans="1:5" s="11" customFormat="1" x14ac:dyDescent="0.2">
      <c r="A12" s="33" t="s">
        <v>151</v>
      </c>
      <c r="B12" s="84"/>
      <c r="C12" s="84"/>
      <c r="D12" s="84"/>
      <c r="E12" s="84"/>
    </row>
    <row r="13" spans="1:5" s="11" customFormat="1" x14ac:dyDescent="0.2">
      <c r="A13" s="42">
        <v>1</v>
      </c>
      <c r="B13" s="84">
        <f>'BAR BB| Open rates'!F12*0.75</f>
        <v>7425</v>
      </c>
      <c r="C13" s="84">
        <f>'BAR BB| Open rates'!G12*0.75</f>
        <v>7125</v>
      </c>
      <c r="D13" s="84">
        <f>'BAR BB| Open rates'!H12*0.75</f>
        <v>7125</v>
      </c>
      <c r="E13" s="84">
        <f>'BAR BB| Open rates'!I12*0.75</f>
        <v>7425</v>
      </c>
    </row>
    <row r="14" spans="1:5" s="11" customFormat="1" x14ac:dyDescent="0.2">
      <c r="A14" s="42">
        <v>2</v>
      </c>
      <c r="B14" s="84">
        <f>'BAR BB| Open rates'!F13*0.75</f>
        <v>8400</v>
      </c>
      <c r="C14" s="84">
        <f>'BAR BB| Open rates'!G13*0.75</f>
        <v>8100</v>
      </c>
      <c r="D14" s="84">
        <f>'BAR BB| Open rates'!H13*0.75</f>
        <v>8100</v>
      </c>
      <c r="E14" s="84">
        <f>'BAR BB| Open rates'!I13*0.75</f>
        <v>8400</v>
      </c>
    </row>
    <row r="15" spans="1:5" x14ac:dyDescent="0.2">
      <c r="A15" s="123"/>
    </row>
    <row r="16" spans="1:5" x14ac:dyDescent="0.2">
      <c r="A16" s="223" t="s">
        <v>157</v>
      </c>
    </row>
    <row r="17" spans="1:1" x14ac:dyDescent="0.2">
      <c r="A17" s="223"/>
    </row>
    <row r="18" spans="1:1" s="11" customFormat="1" ht="12.75" customHeight="1" x14ac:dyDescent="0.2"/>
    <row r="19" spans="1:1" x14ac:dyDescent="0.2">
      <c r="A19" s="156" t="s">
        <v>80</v>
      </c>
    </row>
    <row r="20" spans="1:1" ht="24" x14ac:dyDescent="0.2">
      <c r="A20" s="152" t="s">
        <v>304</v>
      </c>
    </row>
    <row r="21" spans="1:1" ht="24" x14ac:dyDescent="0.2">
      <c r="A21" s="152" t="s">
        <v>303</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24" t="s">
        <v>306</v>
      </c>
    </row>
    <row r="33" spans="1:1" x14ac:dyDescent="0.2">
      <c r="A33" s="225"/>
    </row>
    <row r="34" spans="1:1" x14ac:dyDescent="0.2">
      <c r="A34" s="225"/>
    </row>
    <row r="35" spans="1:1" x14ac:dyDescent="0.2">
      <c r="A35" s="225"/>
    </row>
    <row r="36" spans="1:1" x14ac:dyDescent="0.2">
      <c r="A36" s="225"/>
    </row>
    <row r="37" spans="1:1" x14ac:dyDescent="0.2">
      <c r="A37" s="225"/>
    </row>
    <row r="38" spans="1:1" x14ac:dyDescent="0.2">
      <c r="A38" s="225"/>
    </row>
    <row r="39" spans="1:1" x14ac:dyDescent="0.2">
      <c r="A39" s="225"/>
    </row>
    <row r="40" spans="1:1" x14ac:dyDescent="0.2">
      <c r="A40" s="225"/>
    </row>
    <row r="41" spans="1:1" x14ac:dyDescent="0.2">
      <c r="A41" s="225"/>
    </row>
    <row r="42" spans="1:1" x14ac:dyDescent="0.2">
      <c r="A42" s="225"/>
    </row>
    <row r="43" spans="1:1" x14ac:dyDescent="0.2">
      <c r="A43" s="225"/>
    </row>
    <row r="44" spans="1:1" x14ac:dyDescent="0.2">
      <c r="A44" s="225"/>
    </row>
    <row r="45" spans="1:1" x14ac:dyDescent="0.2">
      <c r="A45" s="225"/>
    </row>
    <row r="46" spans="1:1" ht="21" customHeight="1" x14ac:dyDescent="0.2">
      <c r="A46" s="139"/>
    </row>
    <row r="47" spans="1:1" ht="21" customHeight="1" x14ac:dyDescent="0.2">
      <c r="A47" s="173" t="s">
        <v>195</v>
      </c>
    </row>
    <row r="48" spans="1:1" ht="21" customHeight="1" x14ac:dyDescent="0.2">
      <c r="A48" s="139"/>
    </row>
    <row r="49" spans="1:1" ht="21" customHeight="1" x14ac:dyDescent="0.2">
      <c r="A49" s="173"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workbookViewId="0">
      <pane xSplit="1" topLeftCell="B1" activePane="topRight" state="frozen"/>
      <selection activeCell="A10" sqref="A10"/>
      <selection pane="topRight" activeCell="E12" sqref="E12"/>
    </sheetView>
  </sheetViews>
  <sheetFormatPr defaultRowHeight="12.75" x14ac:dyDescent="0.2"/>
  <cols>
    <col min="1" max="1" width="43.85546875" style="5" customWidth="1"/>
    <col min="2" max="2" width="10.42578125" customWidth="1"/>
  </cols>
  <sheetData>
    <row r="1" spans="1:2" ht="24" x14ac:dyDescent="0.2">
      <c r="A1" s="47" t="s">
        <v>50</v>
      </c>
    </row>
    <row r="2" spans="1:2" ht="24" x14ac:dyDescent="0.2">
      <c r="A2" s="135" t="s">
        <v>200</v>
      </c>
    </row>
    <row r="3" spans="1:2" ht="21.75" customHeight="1" x14ac:dyDescent="0.2">
      <c r="A3" s="132" t="s">
        <v>193</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123"/>
    </row>
    <row r="15" spans="1:2" x14ac:dyDescent="0.2">
      <c r="A15" s="223" t="s">
        <v>157</v>
      </c>
    </row>
    <row r="16" spans="1:2" x14ac:dyDescent="0.2">
      <c r="A16" s="223"/>
    </row>
    <row r="17" spans="1:8" x14ac:dyDescent="0.2">
      <c r="A17" s="123"/>
    </row>
    <row r="18" spans="1:8" s="11" customFormat="1" ht="18" customHeight="1" x14ac:dyDescent="0.2">
      <c r="A18" s="257" t="s">
        <v>203</v>
      </c>
      <c r="B18" s="258"/>
      <c r="C18" s="258"/>
      <c r="D18" s="258"/>
      <c r="E18" s="258"/>
      <c r="F18" s="258"/>
      <c r="G18" s="258"/>
      <c r="H18" s="258"/>
    </row>
    <row r="19" spans="1:8" s="11" customFormat="1" ht="22.5" customHeight="1" x14ac:dyDescent="0.2">
      <c r="A19" s="257"/>
      <c r="B19" s="258"/>
      <c r="C19" s="258"/>
      <c r="D19" s="258"/>
      <c r="E19" s="258"/>
      <c r="F19" s="258"/>
      <c r="G19" s="258"/>
      <c r="H19" s="258"/>
    </row>
    <row r="20" spans="1:8" s="11" customFormat="1" ht="21.75" customHeight="1" x14ac:dyDescent="0.2">
      <c r="A20" s="257"/>
      <c r="B20" s="258"/>
      <c r="C20" s="258"/>
      <c r="D20" s="258"/>
      <c r="E20" s="258"/>
      <c r="F20" s="258"/>
      <c r="G20" s="258"/>
      <c r="H20" s="258"/>
    </row>
    <row r="21" spans="1:8" s="11" customFormat="1" ht="12.75" customHeight="1" x14ac:dyDescent="0.2">
      <c r="A21" s="257"/>
      <c r="B21" s="258"/>
      <c r="C21" s="258"/>
      <c r="D21" s="258"/>
      <c r="E21" s="258"/>
      <c r="F21" s="258"/>
      <c r="G21" s="258"/>
      <c r="H21" s="258"/>
    </row>
    <row r="22" spans="1:8" ht="12.75" customHeight="1" x14ac:dyDescent="0.2">
      <c r="A22"/>
    </row>
    <row r="23" spans="1:8" x14ac:dyDescent="0.2">
      <c r="A23" s="135" t="s">
        <v>80</v>
      </c>
    </row>
    <row r="24" spans="1:8" ht="24" x14ac:dyDescent="0.2">
      <c r="A24" s="138" t="s">
        <v>201</v>
      </c>
    </row>
    <row r="25" spans="1:8" ht="24" x14ac:dyDescent="0.2">
      <c r="A25" s="138" t="s">
        <v>202</v>
      </c>
    </row>
    <row r="26" spans="1:8" x14ac:dyDescent="0.2">
      <c r="A26" s="22"/>
    </row>
    <row r="27" spans="1:8" x14ac:dyDescent="0.2">
      <c r="A27" s="137" t="s">
        <v>58</v>
      </c>
    </row>
    <row r="28" spans="1:8" ht="24" x14ac:dyDescent="0.2">
      <c r="A28" s="173" t="s">
        <v>178</v>
      </c>
    </row>
    <row r="29" spans="1:8" s="155" customFormat="1" ht="35.25" customHeight="1" x14ac:dyDescent="0.2">
      <c r="A29" s="138" t="s">
        <v>163</v>
      </c>
      <c r="B29" s="154"/>
      <c r="C29" s="154"/>
      <c r="D29" s="154"/>
      <c r="E29" s="154"/>
      <c r="F29" s="154"/>
      <c r="G29" s="154"/>
      <c r="H29" s="154"/>
    </row>
    <row r="30" spans="1:8" s="155" customFormat="1" ht="35.25" customHeight="1" x14ac:dyDescent="0.2">
      <c r="A30" s="150" t="s">
        <v>188</v>
      </c>
      <c r="B30" s="154"/>
      <c r="C30" s="154"/>
      <c r="D30" s="154"/>
      <c r="E30" s="154"/>
      <c r="F30" s="154"/>
      <c r="G30" s="154"/>
      <c r="H30" s="154"/>
    </row>
    <row r="31" spans="1:8" s="155" customFormat="1" ht="35.25" customHeight="1" x14ac:dyDescent="0.2">
      <c r="A31" s="138" t="s">
        <v>164</v>
      </c>
      <c r="B31" s="154"/>
      <c r="C31" s="154"/>
      <c r="D31" s="154"/>
      <c r="E31" s="154"/>
      <c r="F31" s="154"/>
      <c r="G31" s="154"/>
      <c r="H31" s="154"/>
    </row>
    <row r="32" spans="1:8" s="155" customFormat="1" ht="13.5" customHeight="1" x14ac:dyDescent="0.2">
      <c r="A32" s="138" t="s">
        <v>165</v>
      </c>
      <c r="B32" s="154"/>
      <c r="C32" s="154"/>
      <c r="D32" s="154"/>
      <c r="E32" s="154"/>
      <c r="F32" s="154"/>
      <c r="G32" s="154"/>
      <c r="H32" s="154"/>
    </row>
    <row r="33" spans="1:8" s="155" customFormat="1" ht="35.25" customHeight="1" x14ac:dyDescent="0.2">
      <c r="A33" s="138" t="s">
        <v>162</v>
      </c>
      <c r="B33" s="154"/>
      <c r="C33" s="154"/>
      <c r="D33" s="154"/>
      <c r="E33" s="154"/>
      <c r="F33" s="154"/>
      <c r="G33" s="154"/>
      <c r="H33" s="154"/>
    </row>
    <row r="34" spans="1:8" x14ac:dyDescent="0.2">
      <c r="A34" s="145" t="s">
        <v>102</v>
      </c>
    </row>
    <row r="35" spans="1:8" ht="24" x14ac:dyDescent="0.2">
      <c r="A35" s="145" t="s">
        <v>179</v>
      </c>
    </row>
    <row r="36" spans="1:8" ht="72" customHeight="1" x14ac:dyDescent="0.2">
      <c r="A36" s="174" t="s">
        <v>103</v>
      </c>
    </row>
    <row r="37" spans="1:8" x14ac:dyDescent="0.2">
      <c r="A37" s="146"/>
    </row>
    <row r="38" spans="1:8" ht="36" x14ac:dyDescent="0.2">
      <c r="A38" s="178" t="s">
        <v>180</v>
      </c>
    </row>
    <row r="39" spans="1:8" s="11" customFormat="1" ht="27.75" customHeight="1" x14ac:dyDescent="0.2">
      <c r="A39" s="175" t="s">
        <v>206</v>
      </c>
    </row>
    <row r="40" spans="1:8" x14ac:dyDescent="0.2">
      <c r="A40" s="13"/>
    </row>
    <row r="41" spans="1:8" x14ac:dyDescent="0.2">
      <c r="A41" s="139" t="s">
        <v>65</v>
      </c>
    </row>
    <row r="42" spans="1:8" ht="48" x14ac:dyDescent="0.2">
      <c r="A42" s="144" t="s">
        <v>104</v>
      </c>
    </row>
    <row r="43" spans="1:8" ht="36" x14ac:dyDescent="0.2">
      <c r="A43" s="144" t="s">
        <v>105</v>
      </c>
    </row>
    <row r="44" spans="1:8" x14ac:dyDescent="0.2">
      <c r="A44" s="133"/>
    </row>
    <row r="45" spans="1:8" x14ac:dyDescent="0.2">
      <c r="A45" s="133"/>
    </row>
    <row r="46" spans="1:8" ht="26.25" x14ac:dyDescent="0.2">
      <c r="A46" s="137" t="s">
        <v>204</v>
      </c>
    </row>
    <row r="47" spans="1:8" x14ac:dyDescent="0.2">
      <c r="A47" s="143"/>
    </row>
    <row r="48" spans="1:8" s="11" customFormat="1" ht="24" x14ac:dyDescent="0.2">
      <c r="A48" s="182" t="s">
        <v>220</v>
      </c>
    </row>
    <row r="49" spans="1:1" s="11" customFormat="1" x14ac:dyDescent="0.2">
      <c r="A49" s="176" t="s">
        <v>181</v>
      </c>
    </row>
    <row r="50" spans="1:1" s="11" customFormat="1" ht="12.75" customHeight="1" x14ac:dyDescent="0.2">
      <c r="A50" s="176"/>
    </row>
    <row r="51" spans="1:1" s="11" customFormat="1" x14ac:dyDescent="0.2">
      <c r="A51" s="182" t="s">
        <v>212</v>
      </c>
    </row>
    <row r="52" spans="1:1" s="11" customFormat="1" x14ac:dyDescent="0.2">
      <c r="A52" s="183" t="s">
        <v>183</v>
      </c>
    </row>
    <row r="53" spans="1:1" s="11" customFormat="1" ht="13.5" customHeight="1" x14ac:dyDescent="0.2">
      <c r="A53" s="144"/>
    </row>
    <row r="54" spans="1:1" s="11" customFormat="1" x14ac:dyDescent="0.2">
      <c r="A54" s="182" t="s">
        <v>213</v>
      </c>
    </row>
    <row r="55" spans="1:1" s="11" customFormat="1" x14ac:dyDescent="0.2">
      <c r="A55" s="183" t="s">
        <v>183</v>
      </c>
    </row>
    <row r="56" spans="1:1" s="11" customFormat="1" ht="12.75" customHeight="1" x14ac:dyDescent="0.2">
      <c r="A56" s="144"/>
    </row>
    <row r="57" spans="1:1" s="11" customFormat="1" x14ac:dyDescent="0.2">
      <c r="A57" s="182" t="s">
        <v>214</v>
      </c>
    </row>
    <row r="58" spans="1:1" s="11" customFormat="1" x14ac:dyDescent="0.2">
      <c r="A58" s="176" t="s">
        <v>183</v>
      </c>
    </row>
    <row r="59" spans="1:1" s="11" customFormat="1" x14ac:dyDescent="0.2">
      <c r="A59" s="181"/>
    </row>
    <row r="60" spans="1:1" s="11" customFormat="1" ht="23.25" customHeight="1" x14ac:dyDescent="0.2">
      <c r="A60" s="182" t="s">
        <v>215</v>
      </c>
    </row>
    <row r="61" spans="1:1" s="11" customFormat="1" x14ac:dyDescent="0.2">
      <c r="A61" s="183" t="s">
        <v>183</v>
      </c>
    </row>
    <row r="62" spans="1:1" s="11" customFormat="1" x14ac:dyDescent="0.2">
      <c r="A62" s="176"/>
    </row>
    <row r="63" spans="1:1" ht="24" x14ac:dyDescent="0.2">
      <c r="A63" s="135" t="s">
        <v>205</v>
      </c>
    </row>
    <row r="64" spans="1:1" s="11" customFormat="1" ht="24" x14ac:dyDescent="0.2">
      <c r="A64" s="182" t="s">
        <v>221</v>
      </c>
    </row>
    <row r="65" spans="1:1" s="11" customFormat="1" x14ac:dyDescent="0.2">
      <c r="A65" s="176" t="s">
        <v>182</v>
      </c>
    </row>
    <row r="66" spans="1:1" s="11" customFormat="1" x14ac:dyDescent="0.2">
      <c r="A66" s="144"/>
    </row>
    <row r="67" spans="1:1" s="11" customFormat="1" ht="30" customHeight="1" x14ac:dyDescent="0.2">
      <c r="A67" s="182" t="s">
        <v>216</v>
      </c>
    </row>
    <row r="68" spans="1:1" s="11" customFormat="1" x14ac:dyDescent="0.2">
      <c r="A68" s="176" t="s">
        <v>184</v>
      </c>
    </row>
    <row r="69" spans="1:1" s="11" customFormat="1" x14ac:dyDescent="0.2">
      <c r="A69" s="144"/>
    </row>
    <row r="70" spans="1:1" s="11" customFormat="1" x14ac:dyDescent="0.2">
      <c r="A70" s="182" t="s">
        <v>217</v>
      </c>
    </row>
    <row r="71" spans="1:1" s="11" customFormat="1" x14ac:dyDescent="0.2">
      <c r="A71" s="176" t="s">
        <v>184</v>
      </c>
    </row>
    <row r="72" spans="1:1" s="11" customFormat="1" x14ac:dyDescent="0.2">
      <c r="A72" s="144"/>
    </row>
    <row r="73" spans="1:1" s="11" customFormat="1" x14ac:dyDescent="0.2">
      <c r="A73" s="182" t="s">
        <v>218</v>
      </c>
    </row>
    <row r="74" spans="1:1" s="11" customFormat="1" x14ac:dyDescent="0.2">
      <c r="A74" s="176" t="s">
        <v>184</v>
      </c>
    </row>
    <row r="75" spans="1:1" s="11" customFormat="1" x14ac:dyDescent="0.2">
      <c r="A75" s="144"/>
    </row>
    <row r="76" spans="1:1" s="11" customFormat="1" ht="24" x14ac:dyDescent="0.2">
      <c r="A76" s="182" t="s">
        <v>219</v>
      </c>
    </row>
    <row r="77" spans="1:1" s="11" customFormat="1" x14ac:dyDescent="0.2">
      <c r="A77" s="176" t="s">
        <v>184</v>
      </c>
    </row>
    <row r="78" spans="1:1" x14ac:dyDescent="0.2">
      <c r="A78" s="143"/>
    </row>
    <row r="79" spans="1:1" x14ac:dyDescent="0.2">
      <c r="A79" s="143"/>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sheetData>
  <mergeCells count="2">
    <mergeCell ref="A15:A16"/>
    <mergeCell ref="A18:H21"/>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E11" sqref="E11"/>
    </sheetView>
  </sheetViews>
  <sheetFormatPr defaultRowHeight="12.75" x14ac:dyDescent="0.2"/>
  <cols>
    <col min="1" max="1" width="43.85546875" style="5" customWidth="1"/>
    <col min="2" max="2" width="10.85546875" customWidth="1"/>
  </cols>
  <sheetData>
    <row r="1" spans="1:2" ht="24" x14ac:dyDescent="0.2">
      <c r="A1" s="47" t="s">
        <v>50</v>
      </c>
    </row>
    <row r="2" spans="1:2" ht="24" x14ac:dyDescent="0.2">
      <c r="A2" s="135" t="s">
        <v>200</v>
      </c>
    </row>
    <row r="3" spans="1:2" ht="20.25" customHeight="1" x14ac:dyDescent="0.2">
      <c r="A3" s="132" t="s">
        <v>185</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rates'!#REF!*0.9*0.9</f>
        <v>#REF!</v>
      </c>
    </row>
    <row r="7" spans="1:2" s="11" customFormat="1" x14ac:dyDescent="0.2">
      <c r="A7" s="42">
        <v>2</v>
      </c>
      <c r="B7" s="84" t="e">
        <f>'BAR BB| Open rates'!#REF!*0.9*0.9</f>
        <v>#REF!</v>
      </c>
    </row>
    <row r="8" spans="1:2" s="11" customFormat="1" x14ac:dyDescent="0.2">
      <c r="A8" s="33" t="s">
        <v>54</v>
      </c>
      <c r="B8" s="84"/>
    </row>
    <row r="9" spans="1:2" s="11" customFormat="1" x14ac:dyDescent="0.2">
      <c r="A9" s="42">
        <v>1</v>
      </c>
      <c r="B9" s="84" t="e">
        <f>'BAR BB| Open rates'!#REF!*0.9*0.9</f>
        <v>#REF!</v>
      </c>
    </row>
    <row r="10" spans="1:2" s="11" customFormat="1" x14ac:dyDescent="0.2">
      <c r="A10" s="42">
        <v>2</v>
      </c>
      <c r="B10" s="84" t="e">
        <f>'BAR BB| Open rates'!#REF!*0.9*0.9</f>
        <v>#REF!</v>
      </c>
    </row>
    <row r="11" spans="1:2" s="11" customFormat="1" x14ac:dyDescent="0.2">
      <c r="A11" s="33" t="s">
        <v>151</v>
      </c>
      <c r="B11" s="84"/>
    </row>
    <row r="12" spans="1:2" s="11" customFormat="1" x14ac:dyDescent="0.2">
      <c r="A12" s="42">
        <v>1</v>
      </c>
      <c r="B12" s="84" t="e">
        <f>'BAR BB| Open rates'!#REF!*0.9*0.9</f>
        <v>#REF!</v>
      </c>
    </row>
    <row r="13" spans="1:2" s="11" customFormat="1" x14ac:dyDescent="0.2">
      <c r="A13" s="42">
        <v>2</v>
      </c>
      <c r="B13" s="84" t="e">
        <f>'BAR BB| Open rates'!#REF!*0.9*0.9</f>
        <v>#REF!</v>
      </c>
    </row>
    <row r="14" spans="1:2" x14ac:dyDescent="0.2">
      <c r="A14" s="47"/>
    </row>
    <row r="15" spans="1:2" x14ac:dyDescent="0.2">
      <c r="A15" s="223" t="s">
        <v>157</v>
      </c>
    </row>
    <row r="16" spans="1:2" x14ac:dyDescent="0.2">
      <c r="A16" s="223"/>
    </row>
    <row r="17" spans="1:10" x14ac:dyDescent="0.2">
      <c r="A17" s="123"/>
    </row>
    <row r="18" spans="1:10" s="11" customFormat="1" ht="18" customHeight="1" x14ac:dyDescent="0.2">
      <c r="A18" s="257" t="s">
        <v>203</v>
      </c>
      <c r="B18" s="258"/>
      <c r="C18" s="258"/>
      <c r="D18" s="258"/>
      <c r="E18" s="258"/>
      <c r="F18" s="258"/>
      <c r="G18" s="258"/>
    </row>
    <row r="19" spans="1:10" s="11" customFormat="1" ht="22.5" customHeight="1" x14ac:dyDescent="0.2">
      <c r="A19" s="257"/>
      <c r="B19" s="258"/>
      <c r="C19" s="258"/>
      <c r="D19" s="258"/>
      <c r="E19" s="258"/>
      <c r="F19" s="258"/>
      <c r="G19" s="258"/>
    </row>
    <row r="20" spans="1:10" s="11" customFormat="1" ht="21.75" customHeight="1" x14ac:dyDescent="0.2">
      <c r="A20" s="257"/>
      <c r="B20" s="258"/>
      <c r="C20" s="258"/>
      <c r="D20" s="258"/>
      <c r="E20" s="258"/>
      <c r="F20" s="258"/>
      <c r="G20" s="258"/>
    </row>
    <row r="21" spans="1:10" s="11" customFormat="1" ht="12.75" customHeight="1" x14ac:dyDescent="0.2">
      <c r="A21" s="257"/>
      <c r="B21" s="258"/>
      <c r="C21" s="258"/>
      <c r="D21" s="258"/>
      <c r="E21" s="258"/>
      <c r="F21" s="258"/>
      <c r="G21" s="258"/>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3"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4" t="s">
        <v>103</v>
      </c>
    </row>
    <row r="37" spans="1:10" x14ac:dyDescent="0.2">
      <c r="A37" s="146"/>
    </row>
    <row r="38" spans="1:10" ht="36" x14ac:dyDescent="0.2">
      <c r="A38" s="178" t="s">
        <v>180</v>
      </c>
    </row>
    <row r="39" spans="1:10" s="11" customFormat="1" ht="27.75" customHeight="1" x14ac:dyDescent="0.2">
      <c r="A39" s="175"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2" t="s">
        <v>220</v>
      </c>
    </row>
    <row r="48" spans="1:10" s="11" customFormat="1" x14ac:dyDescent="0.2">
      <c r="A48" s="176" t="s">
        <v>181</v>
      </c>
    </row>
    <row r="49" spans="1:1" s="11" customFormat="1" ht="12.75" customHeight="1" x14ac:dyDescent="0.2">
      <c r="A49" s="176"/>
    </row>
    <row r="50" spans="1:1" s="11" customFormat="1" x14ac:dyDescent="0.2">
      <c r="A50" s="182" t="s">
        <v>212</v>
      </c>
    </row>
    <row r="51" spans="1:1" s="11" customFormat="1" x14ac:dyDescent="0.2">
      <c r="A51" s="183" t="s">
        <v>183</v>
      </c>
    </row>
    <row r="52" spans="1:1" s="11" customFormat="1" ht="13.5" customHeight="1" x14ac:dyDescent="0.2">
      <c r="A52" s="144"/>
    </row>
    <row r="53" spans="1:1" s="11" customFormat="1" x14ac:dyDescent="0.2">
      <c r="A53" s="182" t="s">
        <v>213</v>
      </c>
    </row>
    <row r="54" spans="1:1" s="11" customFormat="1" x14ac:dyDescent="0.2">
      <c r="A54" s="183" t="s">
        <v>183</v>
      </c>
    </row>
    <row r="55" spans="1:1" s="11" customFormat="1" ht="12.75" customHeight="1" x14ac:dyDescent="0.2">
      <c r="A55" s="144"/>
    </row>
    <row r="56" spans="1:1" s="11" customFormat="1" x14ac:dyDescent="0.2">
      <c r="A56" s="182" t="s">
        <v>214</v>
      </c>
    </row>
    <row r="57" spans="1:1" s="11" customFormat="1" x14ac:dyDescent="0.2">
      <c r="A57" s="176" t="s">
        <v>183</v>
      </c>
    </row>
    <row r="58" spans="1:1" s="11" customFormat="1" x14ac:dyDescent="0.2">
      <c r="A58" s="181"/>
    </row>
    <row r="59" spans="1:1" s="11" customFormat="1" ht="23.25" customHeight="1" x14ac:dyDescent="0.2">
      <c r="A59" s="182" t="s">
        <v>215</v>
      </c>
    </row>
    <row r="60" spans="1:1" s="11" customFormat="1" x14ac:dyDescent="0.2">
      <c r="A60" s="183" t="s">
        <v>183</v>
      </c>
    </row>
    <row r="61" spans="1:1" s="11" customFormat="1" x14ac:dyDescent="0.2">
      <c r="A61" s="176"/>
    </row>
    <row r="62" spans="1:1" ht="24" x14ac:dyDescent="0.2">
      <c r="A62" s="135" t="s">
        <v>205</v>
      </c>
    </row>
    <row r="63" spans="1:1" s="11" customFormat="1" ht="24" x14ac:dyDescent="0.2">
      <c r="A63" s="182" t="s">
        <v>221</v>
      </c>
    </row>
    <row r="64" spans="1:1" s="11" customFormat="1" x14ac:dyDescent="0.2">
      <c r="A64" s="176" t="s">
        <v>182</v>
      </c>
    </row>
    <row r="65" spans="1:1" s="11" customFormat="1" x14ac:dyDescent="0.2">
      <c r="A65" s="144"/>
    </row>
    <row r="66" spans="1:1" s="11" customFormat="1" ht="30" customHeight="1" x14ac:dyDescent="0.2">
      <c r="A66" s="182" t="s">
        <v>216</v>
      </c>
    </row>
    <row r="67" spans="1:1" s="11" customFormat="1" x14ac:dyDescent="0.2">
      <c r="A67" s="176" t="s">
        <v>184</v>
      </c>
    </row>
    <row r="68" spans="1:1" s="11" customFormat="1" x14ac:dyDescent="0.2">
      <c r="A68" s="144"/>
    </row>
    <row r="69" spans="1:1" s="11" customFormat="1" x14ac:dyDescent="0.2">
      <c r="A69" s="182" t="s">
        <v>217</v>
      </c>
    </row>
    <row r="70" spans="1:1" s="11" customFormat="1" x14ac:dyDescent="0.2">
      <c r="A70" s="176" t="s">
        <v>184</v>
      </c>
    </row>
    <row r="71" spans="1:1" s="11" customFormat="1" x14ac:dyDescent="0.2">
      <c r="A71" s="144"/>
    </row>
    <row r="72" spans="1:1" s="11" customFormat="1" x14ac:dyDescent="0.2">
      <c r="A72" s="182" t="s">
        <v>218</v>
      </c>
    </row>
    <row r="73" spans="1:1" s="11" customFormat="1" x14ac:dyDescent="0.2">
      <c r="A73" s="176" t="s">
        <v>184</v>
      </c>
    </row>
    <row r="74" spans="1:1" s="11" customFormat="1" x14ac:dyDescent="0.2">
      <c r="A74" s="144"/>
    </row>
    <row r="75" spans="1:1" s="11" customFormat="1" ht="24" x14ac:dyDescent="0.2">
      <c r="A75" s="182" t="s">
        <v>219</v>
      </c>
    </row>
    <row r="76" spans="1:1" s="11" customFormat="1" x14ac:dyDescent="0.2">
      <c r="A76" s="176"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D8" sqref="D8:D9"/>
    </sheetView>
  </sheetViews>
  <sheetFormatPr defaultRowHeight="12.75" x14ac:dyDescent="0.2"/>
  <cols>
    <col min="1" max="1" width="43.85546875" style="5" customWidth="1"/>
    <col min="2" max="2" width="10.7109375" customWidth="1"/>
  </cols>
  <sheetData>
    <row r="1" spans="1:2" ht="24" x14ac:dyDescent="0.2">
      <c r="A1" s="47" t="s">
        <v>50</v>
      </c>
    </row>
    <row r="2" spans="1:2" ht="24" x14ac:dyDescent="0.2">
      <c r="A2" s="135" t="s">
        <v>200</v>
      </c>
    </row>
    <row r="3" spans="1:2" ht="21.75" customHeight="1" x14ac:dyDescent="0.2">
      <c r="A3" s="132" t="s">
        <v>161</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f>
        <v>#REF!</v>
      </c>
    </row>
    <row r="7" spans="1:2" s="11" customFormat="1" x14ac:dyDescent="0.2">
      <c r="A7" s="42">
        <v>2</v>
      </c>
      <c r="B7" s="84" t="e">
        <f>'BAR BB| Open rates'!#REF!*0.9</f>
        <v>#REF!</v>
      </c>
    </row>
    <row r="8" spans="1:2" s="11" customFormat="1" x14ac:dyDescent="0.2">
      <c r="A8" s="33" t="s">
        <v>54</v>
      </c>
      <c r="B8" s="84"/>
    </row>
    <row r="9" spans="1:2" s="11" customFormat="1" x14ac:dyDescent="0.2">
      <c r="A9" s="42">
        <v>1</v>
      </c>
      <c r="B9" s="84" t="e">
        <f>'BAR BB| Open rates'!#REF!*0.9</f>
        <v>#REF!</v>
      </c>
    </row>
    <row r="10" spans="1:2" s="11" customFormat="1" x14ac:dyDescent="0.2">
      <c r="A10" s="42">
        <v>2</v>
      </c>
      <c r="B10" s="84" t="e">
        <f>'BAR BB| Open rates'!#REF!*0.9</f>
        <v>#REF!</v>
      </c>
    </row>
    <row r="11" spans="1:2" s="11" customFormat="1" x14ac:dyDescent="0.2">
      <c r="A11" s="33" t="s">
        <v>151</v>
      </c>
      <c r="B11" s="84"/>
    </row>
    <row r="12" spans="1:2" s="11" customFormat="1" x14ac:dyDescent="0.2">
      <c r="A12" s="42">
        <v>1</v>
      </c>
      <c r="B12" s="84" t="e">
        <f>'BAR BB| Open rates'!#REF!*0.9</f>
        <v>#REF!</v>
      </c>
    </row>
    <row r="13" spans="1:2" s="11" customFormat="1" x14ac:dyDescent="0.2">
      <c r="A13" s="42">
        <v>2</v>
      </c>
      <c r="B13" s="84" t="e">
        <f>'BAR BB| Open rates'!#REF!*0.9</f>
        <v>#REF!</v>
      </c>
    </row>
    <row r="14" spans="1:2" x14ac:dyDescent="0.2">
      <c r="A14" s="47"/>
    </row>
    <row r="15" spans="1:2" x14ac:dyDescent="0.2">
      <c r="A15" s="223" t="s">
        <v>157</v>
      </c>
    </row>
    <row r="16" spans="1:2" x14ac:dyDescent="0.2">
      <c r="A16" s="223"/>
    </row>
    <row r="17" spans="1:10" x14ac:dyDescent="0.2">
      <c r="A17" s="123"/>
    </row>
    <row r="18" spans="1:10" s="11" customFormat="1" ht="18" customHeight="1" x14ac:dyDescent="0.2">
      <c r="A18" s="257" t="s">
        <v>203</v>
      </c>
      <c r="B18" s="258"/>
      <c r="C18" s="258"/>
      <c r="D18" s="258"/>
      <c r="E18" s="258"/>
      <c r="F18" s="258"/>
      <c r="G18" s="258"/>
    </row>
    <row r="19" spans="1:10" s="11" customFormat="1" ht="22.5" customHeight="1" x14ac:dyDescent="0.2">
      <c r="A19" s="257"/>
      <c r="B19" s="258"/>
      <c r="C19" s="258"/>
      <c r="D19" s="258"/>
      <c r="E19" s="258"/>
      <c r="F19" s="258"/>
      <c r="G19" s="258"/>
    </row>
    <row r="20" spans="1:10" s="11" customFormat="1" ht="21.75" customHeight="1" x14ac:dyDescent="0.2">
      <c r="A20" s="257"/>
      <c r="B20" s="258"/>
      <c r="C20" s="258"/>
      <c r="D20" s="258"/>
      <c r="E20" s="258"/>
      <c r="F20" s="258"/>
      <c r="G20" s="258"/>
    </row>
    <row r="21" spans="1:10" s="11" customFormat="1" ht="12.75" customHeight="1" x14ac:dyDescent="0.2">
      <c r="A21" s="257"/>
      <c r="B21" s="258"/>
      <c r="C21" s="258"/>
      <c r="D21" s="258"/>
      <c r="E21" s="258"/>
      <c r="F21" s="258"/>
      <c r="G21" s="258"/>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3"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4" t="s">
        <v>103</v>
      </c>
    </row>
    <row r="37" spans="1:10" x14ac:dyDescent="0.2">
      <c r="A37" s="146"/>
    </row>
    <row r="38" spans="1:10" ht="36" x14ac:dyDescent="0.2">
      <c r="A38" s="178" t="s">
        <v>180</v>
      </c>
    </row>
    <row r="39" spans="1:10" s="11" customFormat="1" ht="27.75" customHeight="1" x14ac:dyDescent="0.2">
      <c r="A39" s="175"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2" t="s">
        <v>220</v>
      </c>
    </row>
    <row r="48" spans="1:10" s="11" customFormat="1" x14ac:dyDescent="0.2">
      <c r="A48" s="176" t="s">
        <v>181</v>
      </c>
    </row>
    <row r="49" spans="1:1" s="11" customFormat="1" ht="12.75" customHeight="1" x14ac:dyDescent="0.2">
      <c r="A49" s="176"/>
    </row>
    <row r="50" spans="1:1" s="11" customFormat="1" x14ac:dyDescent="0.2">
      <c r="A50" s="182" t="s">
        <v>212</v>
      </c>
    </row>
    <row r="51" spans="1:1" s="11" customFormat="1" x14ac:dyDescent="0.2">
      <c r="A51" s="183" t="s">
        <v>183</v>
      </c>
    </row>
    <row r="52" spans="1:1" s="11" customFormat="1" ht="13.5" customHeight="1" x14ac:dyDescent="0.2">
      <c r="A52" s="144"/>
    </row>
    <row r="53" spans="1:1" s="11" customFormat="1" x14ac:dyDescent="0.2">
      <c r="A53" s="182" t="s">
        <v>213</v>
      </c>
    </row>
    <row r="54" spans="1:1" s="11" customFormat="1" x14ac:dyDescent="0.2">
      <c r="A54" s="183" t="s">
        <v>183</v>
      </c>
    </row>
    <row r="55" spans="1:1" s="11" customFormat="1" ht="12.75" customHeight="1" x14ac:dyDescent="0.2">
      <c r="A55" s="144"/>
    </row>
    <row r="56" spans="1:1" s="11" customFormat="1" x14ac:dyDescent="0.2">
      <c r="A56" s="182" t="s">
        <v>214</v>
      </c>
    </row>
    <row r="57" spans="1:1" s="11" customFormat="1" x14ac:dyDescent="0.2">
      <c r="A57" s="176" t="s">
        <v>183</v>
      </c>
    </row>
    <row r="58" spans="1:1" s="11" customFormat="1" x14ac:dyDescent="0.2">
      <c r="A58" s="181"/>
    </row>
    <row r="59" spans="1:1" s="11" customFormat="1" ht="23.25" customHeight="1" x14ac:dyDescent="0.2">
      <c r="A59" s="182" t="s">
        <v>215</v>
      </c>
    </row>
    <row r="60" spans="1:1" s="11" customFormat="1" x14ac:dyDescent="0.2">
      <c r="A60" s="183" t="s">
        <v>183</v>
      </c>
    </row>
    <row r="61" spans="1:1" s="11" customFormat="1" x14ac:dyDescent="0.2">
      <c r="A61" s="176"/>
    </row>
    <row r="62" spans="1:1" ht="24" x14ac:dyDescent="0.2">
      <c r="A62" s="135" t="s">
        <v>205</v>
      </c>
    </row>
    <row r="63" spans="1:1" s="11" customFormat="1" ht="24" x14ac:dyDescent="0.2">
      <c r="A63" s="182" t="s">
        <v>221</v>
      </c>
    </row>
    <row r="64" spans="1:1" s="11" customFormat="1" x14ac:dyDescent="0.2">
      <c r="A64" s="176" t="s">
        <v>182</v>
      </c>
    </row>
    <row r="65" spans="1:1" s="11" customFormat="1" x14ac:dyDescent="0.2">
      <c r="A65" s="144"/>
    </row>
    <row r="66" spans="1:1" s="11" customFormat="1" ht="30" customHeight="1" x14ac:dyDescent="0.2">
      <c r="A66" s="182" t="s">
        <v>216</v>
      </c>
    </row>
    <row r="67" spans="1:1" s="11" customFormat="1" x14ac:dyDescent="0.2">
      <c r="A67" s="176" t="s">
        <v>184</v>
      </c>
    </row>
    <row r="68" spans="1:1" s="11" customFormat="1" x14ac:dyDescent="0.2">
      <c r="A68" s="144"/>
    </row>
    <row r="69" spans="1:1" s="11" customFormat="1" x14ac:dyDescent="0.2">
      <c r="A69" s="182" t="s">
        <v>217</v>
      </c>
    </row>
    <row r="70" spans="1:1" s="11" customFormat="1" x14ac:dyDescent="0.2">
      <c r="A70" s="176" t="s">
        <v>184</v>
      </c>
    </row>
    <row r="71" spans="1:1" s="11" customFormat="1" x14ac:dyDescent="0.2">
      <c r="A71" s="144"/>
    </row>
    <row r="72" spans="1:1" s="11" customFormat="1" x14ac:dyDescent="0.2">
      <c r="A72" s="182" t="s">
        <v>218</v>
      </c>
    </row>
    <row r="73" spans="1:1" s="11" customFormat="1" x14ac:dyDescent="0.2">
      <c r="A73" s="176" t="s">
        <v>184</v>
      </c>
    </row>
    <row r="74" spans="1:1" s="11" customFormat="1" x14ac:dyDescent="0.2">
      <c r="A74" s="144"/>
    </row>
    <row r="75" spans="1:1" s="11" customFormat="1" ht="24" x14ac:dyDescent="0.2">
      <c r="A75" s="182" t="s">
        <v>219</v>
      </c>
    </row>
    <row r="76" spans="1:1" s="11" customFormat="1" x14ac:dyDescent="0.2">
      <c r="A76" s="176"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4"/>
  <sheetViews>
    <sheetView workbookViewId="0">
      <pane xSplit="1" topLeftCell="B1" activePane="topRight" state="frozen"/>
      <selection activeCell="A10" sqref="A10"/>
      <selection pane="topRight" activeCell="M52" sqref="M52"/>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'BAR BB| Open rates'!R3</f>
        <v>45639</v>
      </c>
      <c r="C4" s="148">
        <f>'BAR BB| Open rates'!S3</f>
        <v>45646</v>
      </c>
      <c r="D4" s="218">
        <f>'BAR BB| Open rates'!T3</f>
        <v>45653</v>
      </c>
      <c r="E4" s="218">
        <f>'BAR BB| Open rates'!U3</f>
        <v>45655</v>
      </c>
      <c r="F4" s="218">
        <f>'BAR BB| Open rates'!V3</f>
        <v>45656</v>
      </c>
      <c r="G4" s="218">
        <f>'BAR BB| Open rates'!W3</f>
        <v>45658</v>
      </c>
      <c r="H4" s="218">
        <f>'BAR BB| Open rates'!X3</f>
        <v>45660</v>
      </c>
      <c r="I4" s="218">
        <f>'BAR BB| Open rates'!Y3</f>
        <v>45663</v>
      </c>
      <c r="J4" s="218">
        <f>'BAR BB| Open rates'!Z3</f>
        <v>45664</v>
      </c>
      <c r="K4" s="218">
        <f>'BAR BB| Open rates'!AA3</f>
        <v>45665</v>
      </c>
      <c r="L4" s="218">
        <f>'BAR BB| Open rates'!AB3</f>
        <v>45666</v>
      </c>
      <c r="M4" s="148">
        <f>'BAR BB| Open rates'!AC3</f>
        <v>45670</v>
      </c>
      <c r="N4" s="148">
        <f>'BAR BB| Open rates'!AD3</f>
        <v>45674</v>
      </c>
      <c r="O4" s="148">
        <f>'BAR BB| Open rates'!AE3</f>
        <v>45676</v>
      </c>
      <c r="P4" s="148">
        <f>'BAR BB| Open rates'!AF3</f>
        <v>45681</v>
      </c>
      <c r="Q4" s="148">
        <f>'BAR BB| Open rates'!AG3</f>
        <v>45683</v>
      </c>
      <c r="R4" s="148">
        <f>'BAR BB| Open rates'!AH3</f>
        <v>45688</v>
      </c>
      <c r="S4" s="148">
        <f>'BAR BB| Open rates'!AI3</f>
        <v>45689</v>
      </c>
      <c r="T4" s="148">
        <f>'BAR BB| Open rates'!AJ3</f>
        <v>45690</v>
      </c>
      <c r="U4" s="148">
        <f>'BAR BB| Open rates'!AK3</f>
        <v>45691</v>
      </c>
      <c r="V4" s="148">
        <f>'BAR BB| Open rates'!AL3</f>
        <v>45692</v>
      </c>
      <c r="W4" s="148">
        <f>'BAR BB| Open rates'!AM3</f>
        <v>45695</v>
      </c>
      <c r="X4" s="148">
        <f>'BAR BB| Open rates'!AN3</f>
        <v>45697</v>
      </c>
      <c r="Y4" s="148">
        <f>'BAR BB| Open rates'!AO3</f>
        <v>45702</v>
      </c>
      <c r="Z4" s="148">
        <f>'BAR BB| Open rates'!AP3</f>
        <v>45708</v>
      </c>
      <c r="AA4" s="218">
        <f>'BAR BB| Open rates'!AQ3</f>
        <v>45709</v>
      </c>
      <c r="AB4" s="218">
        <f>'BAR BB| Open rates'!AR3</f>
        <v>45712</v>
      </c>
      <c r="AC4" s="218">
        <f>'BAR BB| Open rates'!AS3</f>
        <v>45714</v>
      </c>
      <c r="AD4" s="218">
        <f>'BAR BB| Open rates'!AT3</f>
        <v>45717</v>
      </c>
      <c r="AE4" s="218">
        <f>'BAR BB| Open rates'!AU3</f>
        <v>45718</v>
      </c>
      <c r="AF4" s="218">
        <f>'BAR BB| Open rates'!AV3</f>
        <v>45723</v>
      </c>
      <c r="AG4" s="218">
        <f>'BAR BB| Open rates'!AW3</f>
        <v>45725</v>
      </c>
      <c r="AH4" s="148">
        <f>'BAR BB| Open rates'!AX3</f>
        <v>45727</v>
      </c>
      <c r="AI4" s="148">
        <f>'BAR BB| Open rates'!AY3</f>
        <v>45730</v>
      </c>
      <c r="AJ4" s="148">
        <f>'BAR BB| Open rates'!AZ3</f>
        <v>45732</v>
      </c>
      <c r="AK4" s="148">
        <f>'BAR BB| Open rates'!BA3</f>
        <v>45746</v>
      </c>
    </row>
    <row r="5" spans="1:37" ht="21.75" hidden="1" customHeight="1" x14ac:dyDescent="0.2">
      <c r="A5" s="161"/>
      <c r="B5" s="148">
        <f>'BAR BB| Open rates'!R4</f>
        <v>45645</v>
      </c>
      <c r="C5" s="148">
        <f>'BAR BB| Open rates'!S4</f>
        <v>45652</v>
      </c>
      <c r="D5" s="218">
        <f>'BAR BB| Open rates'!T4</f>
        <v>45654</v>
      </c>
      <c r="E5" s="218">
        <f>'BAR BB| Open rates'!U4</f>
        <v>45655</v>
      </c>
      <c r="F5" s="218">
        <f>'BAR BB| Open rates'!V4</f>
        <v>45657</v>
      </c>
      <c r="G5" s="218">
        <f>'BAR BB| Open rates'!W4</f>
        <v>45659</v>
      </c>
      <c r="H5" s="218">
        <f>'BAR BB| Open rates'!X4</f>
        <v>45662</v>
      </c>
      <c r="I5" s="218">
        <f>'BAR BB| Open rates'!Y4</f>
        <v>45663</v>
      </c>
      <c r="J5" s="218">
        <f>'BAR BB| Open rates'!Z4</f>
        <v>45664</v>
      </c>
      <c r="K5" s="218">
        <f>'BAR BB| Open rates'!AA4</f>
        <v>45665</v>
      </c>
      <c r="L5" s="218">
        <f>'BAR BB| Open rates'!AB4</f>
        <v>45669</v>
      </c>
      <c r="M5" s="148">
        <f>'BAR BB| Open rates'!AC4</f>
        <v>45673</v>
      </c>
      <c r="N5" s="148">
        <f>'BAR BB| Open rates'!AD4</f>
        <v>45675</v>
      </c>
      <c r="O5" s="148">
        <f>'BAR BB| Open rates'!AE4</f>
        <v>45680</v>
      </c>
      <c r="P5" s="148">
        <f>'BAR BB| Open rates'!AF4</f>
        <v>45682</v>
      </c>
      <c r="Q5" s="148">
        <f>'BAR BB| Open rates'!AG4</f>
        <v>45687</v>
      </c>
      <c r="R5" s="148">
        <f>'BAR BB| Open rates'!AH4</f>
        <v>45688</v>
      </c>
      <c r="S5" s="148">
        <f>'BAR BB| Open rates'!AI4</f>
        <v>45689</v>
      </c>
      <c r="T5" s="148">
        <f>'BAR BB| Open rates'!AJ4</f>
        <v>45690</v>
      </c>
      <c r="U5" s="148">
        <f>'BAR BB| Open rates'!AK4</f>
        <v>45691</v>
      </c>
      <c r="V5" s="148">
        <f>'BAR BB| Open rates'!AL4</f>
        <v>45694</v>
      </c>
      <c r="W5" s="148">
        <f>'BAR BB| Open rates'!AM4</f>
        <v>45696</v>
      </c>
      <c r="X5" s="148">
        <f>'BAR BB| Open rates'!AN4</f>
        <v>45701</v>
      </c>
      <c r="Y5" s="148">
        <f>'BAR BB| Open rates'!AO4</f>
        <v>45707</v>
      </c>
      <c r="Z5" s="148">
        <f>'BAR BB| Open rates'!AP4</f>
        <v>45708</v>
      </c>
      <c r="AA5" s="218">
        <f>'BAR BB| Open rates'!AQ4</f>
        <v>45711</v>
      </c>
      <c r="AB5" s="218">
        <f>'BAR BB| Open rates'!AR4</f>
        <v>45713</v>
      </c>
      <c r="AC5" s="218">
        <f>'BAR BB| Open rates'!AS4</f>
        <v>45716</v>
      </c>
      <c r="AD5" s="218">
        <f>'BAR BB| Open rates'!AT4</f>
        <v>45717</v>
      </c>
      <c r="AE5" s="218">
        <f>'BAR BB| Open rates'!AU4</f>
        <v>45722</v>
      </c>
      <c r="AF5" s="218">
        <f>'BAR BB| Open rates'!AV4</f>
        <v>45724</v>
      </c>
      <c r="AG5" s="218">
        <f>'BAR BB| Open rates'!AW4</f>
        <v>45726</v>
      </c>
      <c r="AH5" s="148">
        <f>'BAR BB| Open rates'!AX4</f>
        <v>45729</v>
      </c>
      <c r="AI5" s="148">
        <f>'BAR BB| Open rates'!AY4</f>
        <v>45731</v>
      </c>
      <c r="AJ5" s="148">
        <f>'BAR BB| Open rates'!AZ4</f>
        <v>45745</v>
      </c>
      <c r="AK5" s="148">
        <f>'BAR BB| Open rates'!BA4</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'BAR BB| Open rates'!R6</f>
        <v>6900</v>
      </c>
      <c r="C7" s="160">
        <f>'BAR BB| Open rates'!S6</f>
        <v>10900</v>
      </c>
      <c r="D7" s="160">
        <f>'BAR BB| Open rates'!T6</f>
        <v>15900</v>
      </c>
      <c r="E7" s="160">
        <f>'BAR BB| Open rates'!U6</f>
        <v>26900</v>
      </c>
      <c r="F7" s="160">
        <f>'BAR BB| Open rates'!V6</f>
        <v>29900</v>
      </c>
      <c r="G7" s="160">
        <f>'BAR BB| Open rates'!W6</f>
        <v>35900</v>
      </c>
      <c r="H7" s="160">
        <f>'BAR BB| Open rates'!X6</f>
        <v>35900</v>
      </c>
      <c r="I7" s="160">
        <f>'BAR BB| Open rates'!Y6</f>
        <v>35900</v>
      </c>
      <c r="J7" s="160">
        <f>'BAR BB| Open rates'!Z6</f>
        <v>26900</v>
      </c>
      <c r="K7" s="160">
        <f>'BAR BB| Open rates'!AA6</f>
        <v>15900</v>
      </c>
      <c r="L7" s="160">
        <f>'BAR BB| Open rates'!AB6</f>
        <v>15900</v>
      </c>
      <c r="M7" s="160">
        <f>'BAR BB| Open rates'!AC6</f>
        <v>15900</v>
      </c>
      <c r="N7" s="160">
        <f>'BAR BB| Open rates'!AD6</f>
        <v>15900</v>
      </c>
      <c r="O7" s="160">
        <f>'BAR BB| Open rates'!AE6</f>
        <v>17900</v>
      </c>
      <c r="P7" s="160">
        <f>'BAR BB| Open rates'!AF6</f>
        <v>20900</v>
      </c>
      <c r="Q7" s="160">
        <f>'BAR BB| Open rates'!AG6</f>
        <v>17900</v>
      </c>
      <c r="R7" s="160">
        <f>'BAR BB| Open rates'!AH6</f>
        <v>20900</v>
      </c>
      <c r="S7" s="160">
        <f>'BAR BB| Open rates'!AI6</f>
        <v>20900</v>
      </c>
      <c r="T7" s="160">
        <f>'BAR BB| Open rates'!AJ6</f>
        <v>17900</v>
      </c>
      <c r="U7" s="160">
        <f>'BAR BB| Open rates'!AK6</f>
        <v>17900</v>
      </c>
      <c r="V7" s="160">
        <f>'BAR BB| Open rates'!AL6</f>
        <v>17900</v>
      </c>
      <c r="W7" s="160">
        <f>'BAR BB| Open rates'!AM6</f>
        <v>20900</v>
      </c>
      <c r="X7" s="160">
        <f>'BAR BB| Open rates'!AN6</f>
        <v>17900</v>
      </c>
      <c r="Y7" s="160">
        <f>'BAR BB| Open rates'!AO6</f>
        <v>29900</v>
      </c>
      <c r="Z7" s="160">
        <f>'BAR BB| Open rates'!AP6</f>
        <v>31500</v>
      </c>
      <c r="AA7" s="160">
        <f>'BAR BB| Open rates'!AQ6</f>
        <v>31500</v>
      </c>
      <c r="AB7" s="160">
        <f>'BAR BB| Open rates'!AR6</f>
        <v>31500</v>
      </c>
      <c r="AC7" s="160">
        <f>'BAR BB| Open rates'!AS6</f>
        <v>17900</v>
      </c>
      <c r="AD7" s="160">
        <f>'BAR BB| Open rates'!AT6</f>
        <v>17900</v>
      </c>
      <c r="AE7" s="160">
        <f>'BAR BB| Open rates'!AU6</f>
        <v>15900</v>
      </c>
      <c r="AF7" s="160">
        <f>'BAR BB| Open rates'!AV6</f>
        <v>17900</v>
      </c>
      <c r="AG7" s="160">
        <f>'BAR BB| Open rates'!AW6</f>
        <v>15900</v>
      </c>
      <c r="AH7" s="160">
        <f>'BAR BB| Open rates'!AX6</f>
        <v>15900</v>
      </c>
      <c r="AI7" s="160">
        <f>'BAR BB| Open rates'!AY6</f>
        <v>15900</v>
      </c>
      <c r="AJ7" s="160">
        <f>'BAR BB| Open rates'!AZ6</f>
        <v>9900</v>
      </c>
      <c r="AK7" s="160">
        <f>'BAR BB| Open rates'!BA6</f>
        <v>7900</v>
      </c>
    </row>
    <row r="8" spans="1:37" s="11" customFormat="1" ht="12.75" hidden="1" customHeight="1" x14ac:dyDescent="0.2">
      <c r="A8" s="163">
        <v>2</v>
      </c>
      <c r="B8" s="160">
        <f>'BAR BB| Open rates'!R7</f>
        <v>8200</v>
      </c>
      <c r="C8" s="160">
        <f>'BAR BB| Open rates'!S7</f>
        <v>12200</v>
      </c>
      <c r="D8" s="160">
        <f>'BAR BB| Open rates'!T7</f>
        <v>17200</v>
      </c>
      <c r="E8" s="160">
        <f>'BAR BB| Open rates'!U7</f>
        <v>28400</v>
      </c>
      <c r="F8" s="160">
        <f>'BAR BB| Open rates'!V7</f>
        <v>31400</v>
      </c>
      <c r="G8" s="160">
        <f>'BAR BB| Open rates'!W7</f>
        <v>37400</v>
      </c>
      <c r="H8" s="160">
        <f>'BAR BB| Open rates'!X7</f>
        <v>37400</v>
      </c>
      <c r="I8" s="160">
        <f>'BAR BB| Open rates'!Y7</f>
        <v>37400</v>
      </c>
      <c r="J8" s="160">
        <f>'BAR BB| Open rates'!Z7</f>
        <v>28400</v>
      </c>
      <c r="K8" s="160">
        <f>'BAR BB| Open rates'!AA7</f>
        <v>17400</v>
      </c>
      <c r="L8" s="160">
        <f>'BAR BB| Open rates'!AB7</f>
        <v>17400</v>
      </c>
      <c r="M8" s="160">
        <f>'BAR BB| Open rates'!AC7</f>
        <v>17400</v>
      </c>
      <c r="N8" s="160">
        <f>'BAR BB| Open rates'!AD7</f>
        <v>17400</v>
      </c>
      <c r="O8" s="160">
        <f>'BAR BB| Open rates'!AE7</f>
        <v>19400</v>
      </c>
      <c r="P8" s="160">
        <f>'BAR BB| Open rates'!AF7</f>
        <v>22400</v>
      </c>
      <c r="Q8" s="160">
        <f>'BAR BB| Open rates'!AG7</f>
        <v>19400</v>
      </c>
      <c r="R8" s="160">
        <f>'BAR BB| Open rates'!AH7</f>
        <v>22400</v>
      </c>
      <c r="S8" s="160">
        <f>'BAR BB| Open rates'!AI7</f>
        <v>22400</v>
      </c>
      <c r="T8" s="160">
        <f>'BAR BB| Open rates'!AJ7</f>
        <v>19400</v>
      </c>
      <c r="U8" s="160">
        <f>'BAR BB| Open rates'!AK7</f>
        <v>19400</v>
      </c>
      <c r="V8" s="160">
        <f>'BAR BB| Open rates'!AL7</f>
        <v>19400</v>
      </c>
      <c r="W8" s="160">
        <f>'BAR BB| Open rates'!AM7</f>
        <v>22400</v>
      </c>
      <c r="X8" s="160">
        <f>'BAR BB| Open rates'!AN7</f>
        <v>19400</v>
      </c>
      <c r="Y8" s="160">
        <f>'BAR BB| Open rates'!AO7</f>
        <v>31400</v>
      </c>
      <c r="Z8" s="160">
        <f>'BAR BB| Open rates'!AP7</f>
        <v>33000</v>
      </c>
      <c r="AA8" s="160">
        <f>'BAR BB| Open rates'!AQ7</f>
        <v>33000</v>
      </c>
      <c r="AB8" s="160">
        <f>'BAR BB| Open rates'!AR7</f>
        <v>33000</v>
      </c>
      <c r="AC8" s="160">
        <f>'BAR BB| Open rates'!AS7</f>
        <v>19400</v>
      </c>
      <c r="AD8" s="160">
        <f>'BAR BB| Open rates'!AT7</f>
        <v>19400</v>
      </c>
      <c r="AE8" s="160">
        <f>'BAR BB| Open rates'!AU7</f>
        <v>17400</v>
      </c>
      <c r="AF8" s="160">
        <f>'BAR BB| Open rates'!AV7</f>
        <v>19400</v>
      </c>
      <c r="AG8" s="160">
        <f>'BAR BB| Open rates'!AW7</f>
        <v>17400</v>
      </c>
      <c r="AH8" s="160">
        <f>'BAR BB| Open rates'!AX7</f>
        <v>17400</v>
      </c>
      <c r="AI8" s="160">
        <f>'BAR BB| Open rates'!AY7</f>
        <v>17400</v>
      </c>
      <c r="AJ8" s="160">
        <f>'BAR BB| Open rates'!AZ7</f>
        <v>11400</v>
      </c>
      <c r="AK8" s="160">
        <f>'BAR BB| Open rates'!BA7</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'BAR BB| Open rates'!R9</f>
        <v>8900</v>
      </c>
      <c r="C10" s="160">
        <f>'BAR BB| Open rates'!S9</f>
        <v>12900</v>
      </c>
      <c r="D10" s="160">
        <f>'BAR BB| Open rates'!T9</f>
        <v>17900</v>
      </c>
      <c r="E10" s="160">
        <f>'BAR BB| Open rates'!U9</f>
        <v>28900</v>
      </c>
      <c r="F10" s="160">
        <f>'BAR BB| Open rates'!V9</f>
        <v>31900</v>
      </c>
      <c r="G10" s="160">
        <f>'BAR BB| Open rates'!W9</f>
        <v>37900</v>
      </c>
      <c r="H10" s="160">
        <f>'BAR BB| Open rates'!X9</f>
        <v>37900</v>
      </c>
      <c r="I10" s="160">
        <f>'BAR BB| Open rates'!Y9</f>
        <v>37900</v>
      </c>
      <c r="J10" s="160">
        <f>'BAR BB| Open rates'!Z9</f>
        <v>28900</v>
      </c>
      <c r="K10" s="160">
        <f>'BAR BB| Open rates'!AA9</f>
        <v>17900</v>
      </c>
      <c r="L10" s="160">
        <f>'BAR BB| Open rates'!AB9</f>
        <v>17900</v>
      </c>
      <c r="M10" s="160">
        <f>'BAR BB| Open rates'!AC9</f>
        <v>17900</v>
      </c>
      <c r="N10" s="160">
        <f>'BAR BB| Open rates'!AD9</f>
        <v>17900</v>
      </c>
      <c r="O10" s="160">
        <f>'BAR BB| Open rates'!AE9</f>
        <v>19900</v>
      </c>
      <c r="P10" s="160">
        <f>'BAR BB| Open rates'!AF9</f>
        <v>22900</v>
      </c>
      <c r="Q10" s="160">
        <f>'BAR BB| Open rates'!AG9</f>
        <v>19900</v>
      </c>
      <c r="R10" s="160">
        <f>'BAR BB| Open rates'!AH9</f>
        <v>22900</v>
      </c>
      <c r="S10" s="160">
        <f>'BAR BB| Open rates'!AI9</f>
        <v>22900</v>
      </c>
      <c r="T10" s="160">
        <f>'BAR BB| Open rates'!AJ9</f>
        <v>19900</v>
      </c>
      <c r="U10" s="160">
        <f>'BAR BB| Open rates'!AK9</f>
        <v>19900</v>
      </c>
      <c r="V10" s="160">
        <f>'BAR BB| Open rates'!AL9</f>
        <v>19900</v>
      </c>
      <c r="W10" s="160">
        <f>'BAR BB| Open rates'!AM9</f>
        <v>22900</v>
      </c>
      <c r="X10" s="160">
        <f>'BAR BB| Open rates'!AN9</f>
        <v>19900</v>
      </c>
      <c r="Y10" s="160">
        <f>'BAR BB| Open rates'!AO9</f>
        <v>31900</v>
      </c>
      <c r="Z10" s="160">
        <f>'BAR BB| Open rates'!AP9</f>
        <v>33500</v>
      </c>
      <c r="AA10" s="160">
        <f>'BAR BB| Open rates'!AQ9</f>
        <v>33500</v>
      </c>
      <c r="AB10" s="160">
        <f>'BAR BB| Open rates'!AR9</f>
        <v>33500</v>
      </c>
      <c r="AC10" s="160">
        <f>'BAR BB| Open rates'!AS9</f>
        <v>19900</v>
      </c>
      <c r="AD10" s="160">
        <f>'BAR BB| Open rates'!AT9</f>
        <v>19900</v>
      </c>
      <c r="AE10" s="160">
        <f>'BAR BB| Open rates'!AU9</f>
        <v>17900</v>
      </c>
      <c r="AF10" s="160">
        <f>'BAR BB| Open rates'!AV9</f>
        <v>19900</v>
      </c>
      <c r="AG10" s="160">
        <f>'BAR BB| Open rates'!AW9</f>
        <v>17900</v>
      </c>
      <c r="AH10" s="160">
        <f>'BAR BB| Open rates'!AX9</f>
        <v>17900</v>
      </c>
      <c r="AI10" s="160">
        <f>'BAR BB| Open rates'!AY9</f>
        <v>17900</v>
      </c>
      <c r="AJ10" s="160">
        <f>'BAR BB| Open rates'!AZ9</f>
        <v>11900</v>
      </c>
      <c r="AK10" s="160">
        <f>'BAR BB| Open rates'!BA9</f>
        <v>9900</v>
      </c>
    </row>
    <row r="11" spans="1:37" s="11" customFormat="1" ht="12.75" hidden="1" customHeight="1" x14ac:dyDescent="0.2">
      <c r="A11" s="163">
        <v>2</v>
      </c>
      <c r="B11" s="160">
        <f>'BAR BB| Open rates'!R10</f>
        <v>10200</v>
      </c>
      <c r="C11" s="160">
        <f>'BAR BB| Open rates'!S10</f>
        <v>14200</v>
      </c>
      <c r="D11" s="160">
        <f>'BAR BB| Open rates'!T10</f>
        <v>19200</v>
      </c>
      <c r="E11" s="160">
        <f>'BAR BB| Open rates'!U10</f>
        <v>30400</v>
      </c>
      <c r="F11" s="160">
        <f>'BAR BB| Open rates'!V10</f>
        <v>33400</v>
      </c>
      <c r="G11" s="160">
        <f>'BAR BB| Open rates'!W10</f>
        <v>39400</v>
      </c>
      <c r="H11" s="160">
        <f>'BAR BB| Open rates'!X10</f>
        <v>39400</v>
      </c>
      <c r="I11" s="160">
        <f>'BAR BB| Open rates'!Y10</f>
        <v>39400</v>
      </c>
      <c r="J11" s="160">
        <f>'BAR BB| Open rates'!Z10</f>
        <v>30400</v>
      </c>
      <c r="K11" s="160">
        <f>'BAR BB| Open rates'!AA10</f>
        <v>19400</v>
      </c>
      <c r="L11" s="160">
        <f>'BAR BB| Open rates'!AB10</f>
        <v>19400</v>
      </c>
      <c r="M11" s="160">
        <f>'BAR BB| Open rates'!AC10</f>
        <v>19400</v>
      </c>
      <c r="N11" s="160">
        <f>'BAR BB| Open rates'!AD10</f>
        <v>19400</v>
      </c>
      <c r="O11" s="160">
        <f>'BAR BB| Open rates'!AE10</f>
        <v>21400</v>
      </c>
      <c r="P11" s="160">
        <f>'BAR BB| Open rates'!AF10</f>
        <v>24400</v>
      </c>
      <c r="Q11" s="160">
        <f>'BAR BB| Open rates'!AG10</f>
        <v>21400</v>
      </c>
      <c r="R11" s="160">
        <f>'BAR BB| Open rates'!AH10</f>
        <v>24400</v>
      </c>
      <c r="S11" s="160">
        <f>'BAR BB| Open rates'!AI10</f>
        <v>24400</v>
      </c>
      <c r="T11" s="160">
        <f>'BAR BB| Open rates'!AJ10</f>
        <v>21400</v>
      </c>
      <c r="U11" s="160">
        <f>'BAR BB| Open rates'!AK10</f>
        <v>21400</v>
      </c>
      <c r="V11" s="160">
        <f>'BAR BB| Open rates'!AL10</f>
        <v>21400</v>
      </c>
      <c r="W11" s="160">
        <f>'BAR BB| Open rates'!AM10</f>
        <v>24400</v>
      </c>
      <c r="X11" s="160">
        <f>'BAR BB| Open rates'!AN10</f>
        <v>21400</v>
      </c>
      <c r="Y11" s="160">
        <f>'BAR BB| Open rates'!AO10</f>
        <v>33400</v>
      </c>
      <c r="Z11" s="160">
        <f>'BAR BB| Open rates'!AP10</f>
        <v>35000</v>
      </c>
      <c r="AA11" s="160">
        <f>'BAR BB| Open rates'!AQ10</f>
        <v>35000</v>
      </c>
      <c r="AB11" s="160">
        <f>'BAR BB| Open rates'!AR10</f>
        <v>35000</v>
      </c>
      <c r="AC11" s="160">
        <f>'BAR BB| Open rates'!AS10</f>
        <v>21400</v>
      </c>
      <c r="AD11" s="160">
        <f>'BAR BB| Open rates'!AT10</f>
        <v>21400</v>
      </c>
      <c r="AE11" s="160">
        <f>'BAR BB| Open rates'!AU10</f>
        <v>19400</v>
      </c>
      <c r="AF11" s="160">
        <f>'BAR BB| Open rates'!AV10</f>
        <v>21400</v>
      </c>
      <c r="AG11" s="160">
        <f>'BAR BB| Open rates'!AW10</f>
        <v>19400</v>
      </c>
      <c r="AH11" s="160">
        <f>'BAR BB| Open rates'!AX10</f>
        <v>19400</v>
      </c>
      <c r="AI11" s="160">
        <f>'BAR BB| Open rates'!AY10</f>
        <v>19400</v>
      </c>
      <c r="AJ11" s="160">
        <f>'BAR BB| Open rates'!AZ10</f>
        <v>13400</v>
      </c>
      <c r="AK11" s="160">
        <f>'BAR BB| Open rates'!BA10</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'BAR BB| Open rates'!R12</f>
        <v>9900</v>
      </c>
      <c r="C13" s="160">
        <f>'BAR BB| Open rates'!S12</f>
        <v>13900</v>
      </c>
      <c r="D13" s="160">
        <f>'BAR BB| Open rates'!T12</f>
        <v>18900</v>
      </c>
      <c r="E13" s="160">
        <f>'BAR BB| Open rates'!U12</f>
        <v>30900</v>
      </c>
      <c r="F13" s="160">
        <f>'BAR BB| Open rates'!V12</f>
        <v>33900</v>
      </c>
      <c r="G13" s="160">
        <f>'BAR BB| Open rates'!W12</f>
        <v>39900</v>
      </c>
      <c r="H13" s="160">
        <f>'BAR BB| Open rates'!X12</f>
        <v>39900</v>
      </c>
      <c r="I13" s="160">
        <f>'BAR BB| Open rates'!Y12</f>
        <v>39900</v>
      </c>
      <c r="J13" s="160">
        <f>'BAR BB| Open rates'!Z12</f>
        <v>30900</v>
      </c>
      <c r="K13" s="160">
        <f>'BAR BB| Open rates'!AA12</f>
        <v>19900</v>
      </c>
      <c r="L13" s="160">
        <f>'BAR BB| Open rates'!AB12</f>
        <v>18900</v>
      </c>
      <c r="M13" s="160">
        <f>'BAR BB| Open rates'!AC12</f>
        <v>18900</v>
      </c>
      <c r="N13" s="160">
        <f>'BAR BB| Open rates'!AD12</f>
        <v>18900</v>
      </c>
      <c r="O13" s="160">
        <f>'BAR BB| Open rates'!AE12</f>
        <v>20900</v>
      </c>
      <c r="P13" s="160">
        <f>'BAR BB| Open rates'!AF12</f>
        <v>23900</v>
      </c>
      <c r="Q13" s="160">
        <f>'BAR BB| Open rates'!AG12</f>
        <v>20900</v>
      </c>
      <c r="R13" s="160">
        <f>'BAR BB| Open rates'!AH12</f>
        <v>23900</v>
      </c>
      <c r="S13" s="160">
        <f>'BAR BB| Open rates'!AI12</f>
        <v>23900</v>
      </c>
      <c r="T13" s="160">
        <f>'BAR BB| Open rates'!AJ12</f>
        <v>20900</v>
      </c>
      <c r="U13" s="160">
        <f>'BAR BB| Open rates'!AK12</f>
        <v>20900</v>
      </c>
      <c r="V13" s="160">
        <f>'BAR BB| Open rates'!AL12</f>
        <v>20900</v>
      </c>
      <c r="W13" s="160">
        <f>'BAR BB| Open rates'!AM12</f>
        <v>23900</v>
      </c>
      <c r="X13" s="160">
        <f>'BAR BB| Open rates'!AN12</f>
        <v>20900</v>
      </c>
      <c r="Y13" s="160">
        <f>'BAR BB| Open rates'!AO12</f>
        <v>32900</v>
      </c>
      <c r="Z13" s="160">
        <f>'BAR BB| Open rates'!AP12</f>
        <v>34500</v>
      </c>
      <c r="AA13" s="160">
        <f>'BAR BB| Open rates'!AQ12</f>
        <v>34500</v>
      </c>
      <c r="AB13" s="160">
        <f>'BAR BB| Open rates'!AR12</f>
        <v>34500</v>
      </c>
      <c r="AC13" s="160">
        <f>'BAR BB| Open rates'!AS12</f>
        <v>20900</v>
      </c>
      <c r="AD13" s="160">
        <f>'BAR BB| Open rates'!AT12</f>
        <v>20900</v>
      </c>
      <c r="AE13" s="160">
        <f>'BAR BB| Open rates'!AU12</f>
        <v>18900</v>
      </c>
      <c r="AF13" s="160">
        <f>'BAR BB| Open rates'!AV12</f>
        <v>20900</v>
      </c>
      <c r="AG13" s="160">
        <f>'BAR BB| Open rates'!AW12</f>
        <v>18900</v>
      </c>
      <c r="AH13" s="160">
        <f>'BAR BB| Open rates'!AX12</f>
        <v>18900</v>
      </c>
      <c r="AI13" s="160">
        <f>'BAR BB| Open rates'!AY12</f>
        <v>18900</v>
      </c>
      <c r="AJ13" s="160">
        <f>'BAR BB| Open rates'!AZ12</f>
        <v>12900</v>
      </c>
      <c r="AK13" s="160">
        <f>'BAR BB| Open rates'!BA12</f>
        <v>10900</v>
      </c>
    </row>
    <row r="14" spans="1:37" s="11" customFormat="1" ht="12.75" hidden="1" customHeight="1" thickBot="1" x14ac:dyDescent="0.25">
      <c r="A14" s="163">
        <v>2</v>
      </c>
      <c r="B14" s="160">
        <f>'BAR BB| Open rates'!R13</f>
        <v>11200</v>
      </c>
      <c r="C14" s="160">
        <f>'BAR BB| Open rates'!S13</f>
        <v>15200</v>
      </c>
      <c r="D14" s="160">
        <f>'BAR BB| Open rates'!T13</f>
        <v>20200</v>
      </c>
      <c r="E14" s="160">
        <f>'BAR BB| Open rates'!U13</f>
        <v>32400</v>
      </c>
      <c r="F14" s="160">
        <f>'BAR BB| Open rates'!V13</f>
        <v>35400</v>
      </c>
      <c r="G14" s="160">
        <f>'BAR BB| Open rates'!W13</f>
        <v>41400</v>
      </c>
      <c r="H14" s="160">
        <f>'BAR BB| Open rates'!X13</f>
        <v>41400</v>
      </c>
      <c r="I14" s="160">
        <f>'BAR BB| Open rates'!Y13</f>
        <v>41400</v>
      </c>
      <c r="J14" s="160">
        <f>'BAR BB| Open rates'!Z13</f>
        <v>32400</v>
      </c>
      <c r="K14" s="160">
        <f>'BAR BB| Open rates'!AA13</f>
        <v>21400</v>
      </c>
      <c r="L14" s="160">
        <f>'BAR BB| Open rates'!AB13</f>
        <v>20400</v>
      </c>
      <c r="M14" s="160">
        <f>'BAR BB| Open rates'!AC13</f>
        <v>20400</v>
      </c>
      <c r="N14" s="160">
        <f>'BAR BB| Open rates'!AD13</f>
        <v>20400</v>
      </c>
      <c r="O14" s="160">
        <f>'BAR BB| Open rates'!AE13</f>
        <v>22400</v>
      </c>
      <c r="P14" s="160">
        <f>'BAR BB| Open rates'!AF13</f>
        <v>25400</v>
      </c>
      <c r="Q14" s="160">
        <f>'BAR BB| Open rates'!AG13</f>
        <v>22400</v>
      </c>
      <c r="R14" s="160">
        <f>'BAR BB| Open rates'!AH13</f>
        <v>25400</v>
      </c>
      <c r="S14" s="160">
        <f>'BAR BB| Open rates'!AI13</f>
        <v>25400</v>
      </c>
      <c r="T14" s="160">
        <f>'BAR BB| Open rates'!AJ13</f>
        <v>22400</v>
      </c>
      <c r="U14" s="160">
        <f>'BAR BB| Open rates'!AK13</f>
        <v>22400</v>
      </c>
      <c r="V14" s="160">
        <f>'BAR BB| Open rates'!AL13</f>
        <v>22400</v>
      </c>
      <c r="W14" s="160">
        <f>'BAR BB| Open rates'!AM13</f>
        <v>25400</v>
      </c>
      <c r="X14" s="160">
        <f>'BAR BB| Open rates'!AN13</f>
        <v>22400</v>
      </c>
      <c r="Y14" s="160">
        <f>'BAR BB| Open rates'!AO13</f>
        <v>34400</v>
      </c>
      <c r="Z14" s="160">
        <f>'BAR BB| Open rates'!AP13</f>
        <v>36000</v>
      </c>
      <c r="AA14" s="160">
        <f>'BAR BB| Open rates'!AQ13</f>
        <v>36000</v>
      </c>
      <c r="AB14" s="160">
        <f>'BAR BB| Open rates'!AR13</f>
        <v>36000</v>
      </c>
      <c r="AC14" s="160">
        <f>'BAR BB| Open rates'!AS13</f>
        <v>22400</v>
      </c>
      <c r="AD14" s="160">
        <f>'BAR BB| Open rates'!AT13</f>
        <v>22400</v>
      </c>
      <c r="AE14" s="160">
        <f>'BAR BB| Open rates'!AU13</f>
        <v>20400</v>
      </c>
      <c r="AF14" s="160">
        <f>'BAR BB| Open rates'!AV13</f>
        <v>22400</v>
      </c>
      <c r="AG14" s="160">
        <f>'BAR BB| Open rates'!AW13</f>
        <v>20400</v>
      </c>
      <c r="AH14" s="160">
        <f>'BAR BB| Open rates'!AX13</f>
        <v>20400</v>
      </c>
      <c r="AI14" s="160">
        <f>'BAR BB| Open rates'!AY13</f>
        <v>20400</v>
      </c>
      <c r="AJ14" s="160">
        <f>'BAR BB| Open rates'!AZ13</f>
        <v>14400</v>
      </c>
      <c r="AK14" s="160">
        <f>'BAR BB| Open rates'!BA13</f>
        <v>12400</v>
      </c>
    </row>
    <row r="15" spans="1:37" s="11" customFormat="1" ht="12.75" hidden="1" customHeight="1" x14ac:dyDescent="0.2">
      <c r="A15" s="16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11" customFormat="1" ht="12.75" hidden="1" customHeight="1" x14ac:dyDescent="0.2">
      <c r="A16" s="163"/>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37" s="11" customFormat="1" ht="12.75" hidden="1" customHeight="1" thickBot="1" x14ac:dyDescent="0.25">
      <c r="A17" s="16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37" s="11" customFormat="1" ht="24" hidden="1" customHeight="1" x14ac:dyDescent="0.2">
      <c r="A18" s="135" t="s">
        <v>166</v>
      </c>
    </row>
    <row r="19" spans="1:37" s="11" customFormat="1" ht="12.75" hidden="1" customHeight="1" x14ac:dyDescent="0.2">
      <c r="A19" s="132" t="s">
        <v>177</v>
      </c>
    </row>
    <row r="20" spans="1:37" ht="21.75" hidden="1" customHeight="1" x14ac:dyDescent="0.2">
      <c r="A20" s="161" t="s">
        <v>52</v>
      </c>
      <c r="B20" s="148">
        <f t="shared" ref="B20" si="0">B4</f>
        <v>45639</v>
      </c>
      <c r="C20" s="148">
        <f t="shared" ref="C20:AK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si="1"/>
        <v>45676</v>
      </c>
      <c r="P20" s="148">
        <f t="shared" si="1"/>
        <v>45681</v>
      </c>
      <c r="Q20" s="148">
        <f t="shared" si="1"/>
        <v>45683</v>
      </c>
      <c r="R20" s="148">
        <f t="shared" si="1"/>
        <v>45688</v>
      </c>
      <c r="S20" s="148">
        <f t="shared" si="1"/>
        <v>45689</v>
      </c>
      <c r="T20" s="148">
        <f t="shared" si="1"/>
        <v>45690</v>
      </c>
      <c r="U20" s="148">
        <f t="shared" si="1"/>
        <v>45691</v>
      </c>
      <c r="V20" s="148">
        <f t="shared" si="1"/>
        <v>45692</v>
      </c>
      <c r="W20" s="148">
        <f t="shared" si="1"/>
        <v>45695</v>
      </c>
      <c r="X20" s="148">
        <f t="shared" si="1"/>
        <v>45697</v>
      </c>
      <c r="Y20" s="148">
        <f t="shared" si="1"/>
        <v>45702</v>
      </c>
      <c r="Z20" s="148">
        <f t="shared" si="1"/>
        <v>45708</v>
      </c>
      <c r="AA20" s="218">
        <f t="shared" si="1"/>
        <v>45709</v>
      </c>
      <c r="AB20" s="218">
        <f t="shared" si="1"/>
        <v>45712</v>
      </c>
      <c r="AC20" s="218">
        <f t="shared" si="1"/>
        <v>45714</v>
      </c>
      <c r="AD20" s="218">
        <f t="shared" si="1"/>
        <v>45717</v>
      </c>
      <c r="AE20" s="218">
        <f t="shared" si="1"/>
        <v>45718</v>
      </c>
      <c r="AF20" s="218">
        <f t="shared" si="1"/>
        <v>45723</v>
      </c>
      <c r="AG20" s="218">
        <f t="shared" si="1"/>
        <v>45725</v>
      </c>
      <c r="AH20" s="148">
        <f t="shared" si="1"/>
        <v>45727</v>
      </c>
      <c r="AI20" s="148">
        <f t="shared" si="1"/>
        <v>45730</v>
      </c>
      <c r="AJ20" s="148">
        <f t="shared" si="1"/>
        <v>45732</v>
      </c>
      <c r="AK20" s="148">
        <f t="shared" si="1"/>
        <v>45746</v>
      </c>
    </row>
    <row r="21" spans="1:37" ht="21.75" hidden="1" customHeight="1" x14ac:dyDescent="0.2">
      <c r="A21" s="161"/>
      <c r="B21" s="148">
        <f t="shared" ref="B21" si="2">B5</f>
        <v>45645</v>
      </c>
      <c r="C21" s="148">
        <f t="shared" ref="C21:AK21" si="3">C5</f>
        <v>45652</v>
      </c>
      <c r="D21" s="218">
        <f t="shared" si="3"/>
        <v>45654</v>
      </c>
      <c r="E21" s="218">
        <f t="shared" si="3"/>
        <v>45655</v>
      </c>
      <c r="F21" s="218">
        <f t="shared" si="3"/>
        <v>45657</v>
      </c>
      <c r="G21" s="218">
        <f t="shared" si="3"/>
        <v>45659</v>
      </c>
      <c r="H21" s="218">
        <f t="shared" si="3"/>
        <v>45662</v>
      </c>
      <c r="I21" s="218">
        <f t="shared" si="3"/>
        <v>45663</v>
      </c>
      <c r="J21" s="218">
        <f t="shared" si="3"/>
        <v>45664</v>
      </c>
      <c r="K21" s="218">
        <f t="shared" si="3"/>
        <v>45665</v>
      </c>
      <c r="L21" s="218">
        <f t="shared" si="3"/>
        <v>45669</v>
      </c>
      <c r="M21" s="148">
        <f t="shared" si="3"/>
        <v>45673</v>
      </c>
      <c r="N21" s="148">
        <f t="shared" si="3"/>
        <v>45675</v>
      </c>
      <c r="O21" s="148">
        <f t="shared" si="3"/>
        <v>45680</v>
      </c>
      <c r="P21" s="148">
        <f t="shared" si="3"/>
        <v>45682</v>
      </c>
      <c r="Q21" s="148">
        <f t="shared" si="3"/>
        <v>45687</v>
      </c>
      <c r="R21" s="148">
        <f t="shared" si="3"/>
        <v>45688</v>
      </c>
      <c r="S21" s="148">
        <f t="shared" si="3"/>
        <v>45689</v>
      </c>
      <c r="T21" s="148">
        <f t="shared" si="3"/>
        <v>45690</v>
      </c>
      <c r="U21" s="148">
        <f t="shared" si="3"/>
        <v>45691</v>
      </c>
      <c r="V21" s="148">
        <f t="shared" si="3"/>
        <v>45694</v>
      </c>
      <c r="W21" s="148">
        <f t="shared" si="3"/>
        <v>45696</v>
      </c>
      <c r="X21" s="148">
        <f t="shared" si="3"/>
        <v>45701</v>
      </c>
      <c r="Y21" s="148">
        <f t="shared" si="3"/>
        <v>45707</v>
      </c>
      <c r="Z21" s="148">
        <f t="shared" si="3"/>
        <v>45708</v>
      </c>
      <c r="AA21" s="218">
        <f t="shared" si="3"/>
        <v>45711</v>
      </c>
      <c r="AB21" s="218">
        <f t="shared" si="3"/>
        <v>45713</v>
      </c>
      <c r="AC21" s="218">
        <f t="shared" si="3"/>
        <v>45716</v>
      </c>
      <c r="AD21" s="218">
        <f t="shared" si="3"/>
        <v>45717</v>
      </c>
      <c r="AE21" s="218">
        <f t="shared" si="3"/>
        <v>45722</v>
      </c>
      <c r="AF21" s="218">
        <f t="shared" si="3"/>
        <v>45724</v>
      </c>
      <c r="AG21" s="218">
        <f t="shared" si="3"/>
        <v>45726</v>
      </c>
      <c r="AH21" s="148">
        <f t="shared" si="3"/>
        <v>45729</v>
      </c>
      <c r="AI21" s="148">
        <f t="shared" si="3"/>
        <v>45731</v>
      </c>
      <c r="AJ21" s="148">
        <f t="shared" si="3"/>
        <v>45745</v>
      </c>
      <c r="AK21" s="148">
        <f t="shared" si="3"/>
        <v>45747</v>
      </c>
    </row>
    <row r="22" spans="1:37"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hidden="1" customHeight="1" x14ac:dyDescent="0.2">
      <c r="A23" s="42">
        <v>1</v>
      </c>
      <c r="B23" s="84">
        <f t="shared" ref="B23" si="4">B7*0.9*0.87</f>
        <v>5402.7</v>
      </c>
      <c r="C23" s="84">
        <f t="shared" ref="C23:AK23" si="5">C7*0.9*0.87</f>
        <v>8534.7000000000007</v>
      </c>
      <c r="D23" s="84">
        <f t="shared" si="5"/>
        <v>12449.7</v>
      </c>
      <c r="E23" s="84">
        <f t="shared" si="5"/>
        <v>21062.7</v>
      </c>
      <c r="F23" s="84">
        <f t="shared" si="5"/>
        <v>23411.7</v>
      </c>
      <c r="G23" s="84">
        <f t="shared" si="5"/>
        <v>28109.7</v>
      </c>
      <c r="H23" s="84">
        <f t="shared" si="5"/>
        <v>28109.7</v>
      </c>
      <c r="I23" s="84">
        <f t="shared" si="5"/>
        <v>28109.7</v>
      </c>
      <c r="J23" s="84">
        <f t="shared" si="5"/>
        <v>21062.7</v>
      </c>
      <c r="K23" s="84">
        <f t="shared" si="5"/>
        <v>12449.7</v>
      </c>
      <c r="L23" s="84">
        <f t="shared" si="5"/>
        <v>12449.7</v>
      </c>
      <c r="M23" s="84">
        <f t="shared" si="5"/>
        <v>12449.7</v>
      </c>
      <c r="N23" s="84">
        <f t="shared" si="5"/>
        <v>12449.7</v>
      </c>
      <c r="O23" s="84">
        <f t="shared" si="5"/>
        <v>14015.7</v>
      </c>
      <c r="P23" s="84">
        <f t="shared" si="5"/>
        <v>16364.7</v>
      </c>
      <c r="Q23" s="84">
        <f t="shared" si="5"/>
        <v>14015.7</v>
      </c>
      <c r="R23" s="84">
        <f t="shared" si="5"/>
        <v>16364.7</v>
      </c>
      <c r="S23" s="84">
        <f t="shared" si="5"/>
        <v>16364.7</v>
      </c>
      <c r="T23" s="84">
        <f t="shared" si="5"/>
        <v>14015.7</v>
      </c>
      <c r="U23" s="84">
        <f t="shared" si="5"/>
        <v>14015.7</v>
      </c>
      <c r="V23" s="84">
        <f t="shared" si="5"/>
        <v>14015.7</v>
      </c>
      <c r="W23" s="84">
        <f t="shared" si="5"/>
        <v>16364.7</v>
      </c>
      <c r="X23" s="84">
        <f t="shared" si="5"/>
        <v>14015.7</v>
      </c>
      <c r="Y23" s="84">
        <f t="shared" si="5"/>
        <v>23411.7</v>
      </c>
      <c r="Z23" s="84">
        <f t="shared" si="5"/>
        <v>24664.5</v>
      </c>
      <c r="AA23" s="84">
        <f t="shared" si="5"/>
        <v>24664.5</v>
      </c>
      <c r="AB23" s="84">
        <f t="shared" si="5"/>
        <v>24664.5</v>
      </c>
      <c r="AC23" s="84">
        <f t="shared" si="5"/>
        <v>14015.7</v>
      </c>
      <c r="AD23" s="84">
        <f t="shared" si="5"/>
        <v>14015.7</v>
      </c>
      <c r="AE23" s="84">
        <f t="shared" si="5"/>
        <v>12449.7</v>
      </c>
      <c r="AF23" s="84">
        <f t="shared" si="5"/>
        <v>14015.7</v>
      </c>
      <c r="AG23" s="84">
        <f t="shared" si="5"/>
        <v>12449.7</v>
      </c>
      <c r="AH23" s="84">
        <f t="shared" si="5"/>
        <v>12449.7</v>
      </c>
      <c r="AI23" s="84">
        <f t="shared" si="5"/>
        <v>12449.7</v>
      </c>
      <c r="AJ23" s="84">
        <f t="shared" si="5"/>
        <v>7751.7</v>
      </c>
      <c r="AK23" s="84">
        <f t="shared" si="5"/>
        <v>6185.7</v>
      </c>
    </row>
    <row r="24" spans="1:37" s="11" customFormat="1" ht="12.75" hidden="1" customHeight="1" x14ac:dyDescent="0.2">
      <c r="A24" s="42">
        <v>2</v>
      </c>
      <c r="B24" s="84">
        <f t="shared" ref="B24" si="6">B8*0.9*0.87</f>
        <v>6420.6</v>
      </c>
      <c r="C24" s="84">
        <f t="shared" ref="C24:AK24" si="7">C8*0.9*0.87</f>
        <v>9552.6</v>
      </c>
      <c r="D24" s="84">
        <f t="shared" si="7"/>
        <v>13467.6</v>
      </c>
      <c r="E24" s="84">
        <f t="shared" si="7"/>
        <v>22237.200000000001</v>
      </c>
      <c r="F24" s="84">
        <f t="shared" si="7"/>
        <v>24586.2</v>
      </c>
      <c r="G24" s="84">
        <f t="shared" si="7"/>
        <v>29284.2</v>
      </c>
      <c r="H24" s="84">
        <f t="shared" si="7"/>
        <v>29284.2</v>
      </c>
      <c r="I24" s="84">
        <f t="shared" si="7"/>
        <v>29284.2</v>
      </c>
      <c r="J24" s="84">
        <f t="shared" si="7"/>
        <v>22237.200000000001</v>
      </c>
      <c r="K24" s="84">
        <f t="shared" si="7"/>
        <v>13624.2</v>
      </c>
      <c r="L24" s="84">
        <f t="shared" si="7"/>
        <v>13624.2</v>
      </c>
      <c r="M24" s="84">
        <f t="shared" si="7"/>
        <v>13624.2</v>
      </c>
      <c r="N24" s="84">
        <f t="shared" si="7"/>
        <v>13624.2</v>
      </c>
      <c r="O24" s="84">
        <f t="shared" si="7"/>
        <v>15190.2</v>
      </c>
      <c r="P24" s="84">
        <f t="shared" si="7"/>
        <v>17539.2</v>
      </c>
      <c r="Q24" s="84">
        <f t="shared" si="7"/>
        <v>15190.2</v>
      </c>
      <c r="R24" s="84">
        <f t="shared" si="7"/>
        <v>17539.2</v>
      </c>
      <c r="S24" s="84">
        <f t="shared" si="7"/>
        <v>17539.2</v>
      </c>
      <c r="T24" s="84">
        <f t="shared" si="7"/>
        <v>15190.2</v>
      </c>
      <c r="U24" s="84">
        <f t="shared" si="7"/>
        <v>15190.2</v>
      </c>
      <c r="V24" s="84">
        <f t="shared" si="7"/>
        <v>15190.2</v>
      </c>
      <c r="W24" s="84">
        <f t="shared" si="7"/>
        <v>17539.2</v>
      </c>
      <c r="X24" s="84">
        <f t="shared" si="7"/>
        <v>15190.2</v>
      </c>
      <c r="Y24" s="84">
        <f t="shared" si="7"/>
        <v>24586.2</v>
      </c>
      <c r="Z24" s="84">
        <f t="shared" si="7"/>
        <v>25839</v>
      </c>
      <c r="AA24" s="84">
        <f t="shared" si="7"/>
        <v>25839</v>
      </c>
      <c r="AB24" s="84">
        <f t="shared" si="7"/>
        <v>25839</v>
      </c>
      <c r="AC24" s="84">
        <f t="shared" si="7"/>
        <v>15190.2</v>
      </c>
      <c r="AD24" s="84">
        <f t="shared" si="7"/>
        <v>15190.2</v>
      </c>
      <c r="AE24" s="84">
        <f t="shared" si="7"/>
        <v>13624.2</v>
      </c>
      <c r="AF24" s="84">
        <f t="shared" si="7"/>
        <v>15190.2</v>
      </c>
      <c r="AG24" s="84">
        <f t="shared" si="7"/>
        <v>13624.2</v>
      </c>
      <c r="AH24" s="84">
        <f t="shared" si="7"/>
        <v>13624.2</v>
      </c>
      <c r="AI24" s="84">
        <f t="shared" si="7"/>
        <v>13624.2</v>
      </c>
      <c r="AJ24" s="84">
        <f t="shared" si="7"/>
        <v>8926.2000000000007</v>
      </c>
      <c r="AK24" s="84">
        <f t="shared" si="7"/>
        <v>7360.2</v>
      </c>
    </row>
    <row r="25" spans="1:37"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hidden="1" customHeight="1" x14ac:dyDescent="0.2">
      <c r="A26" s="42">
        <v>1</v>
      </c>
      <c r="B26" s="84">
        <f t="shared" ref="B26" si="8">B10*0.9*0.87</f>
        <v>6968.7</v>
      </c>
      <c r="C26" s="84">
        <f t="shared" ref="C26:AK26" si="9">C10*0.9*0.87</f>
        <v>10100.700000000001</v>
      </c>
      <c r="D26" s="84">
        <f t="shared" si="9"/>
        <v>14015.7</v>
      </c>
      <c r="E26" s="84">
        <f t="shared" si="9"/>
        <v>22628.7</v>
      </c>
      <c r="F26" s="84">
        <f t="shared" si="9"/>
        <v>24977.7</v>
      </c>
      <c r="G26" s="84">
        <f t="shared" si="9"/>
        <v>29675.7</v>
      </c>
      <c r="H26" s="84">
        <f t="shared" si="9"/>
        <v>29675.7</v>
      </c>
      <c r="I26" s="84">
        <f t="shared" si="9"/>
        <v>29675.7</v>
      </c>
      <c r="J26" s="84">
        <f t="shared" si="9"/>
        <v>22628.7</v>
      </c>
      <c r="K26" s="84">
        <f t="shared" si="9"/>
        <v>14015.7</v>
      </c>
      <c r="L26" s="84">
        <f t="shared" si="9"/>
        <v>14015.7</v>
      </c>
      <c r="M26" s="84">
        <f t="shared" si="9"/>
        <v>14015.7</v>
      </c>
      <c r="N26" s="84">
        <f t="shared" si="9"/>
        <v>14015.7</v>
      </c>
      <c r="O26" s="84">
        <f t="shared" si="9"/>
        <v>15581.7</v>
      </c>
      <c r="P26" s="84">
        <f t="shared" si="9"/>
        <v>17930.7</v>
      </c>
      <c r="Q26" s="84">
        <f t="shared" si="9"/>
        <v>15581.7</v>
      </c>
      <c r="R26" s="84">
        <f t="shared" si="9"/>
        <v>17930.7</v>
      </c>
      <c r="S26" s="84">
        <f t="shared" si="9"/>
        <v>17930.7</v>
      </c>
      <c r="T26" s="84">
        <f t="shared" si="9"/>
        <v>15581.7</v>
      </c>
      <c r="U26" s="84">
        <f t="shared" si="9"/>
        <v>15581.7</v>
      </c>
      <c r="V26" s="84">
        <f t="shared" si="9"/>
        <v>15581.7</v>
      </c>
      <c r="W26" s="84">
        <f t="shared" si="9"/>
        <v>17930.7</v>
      </c>
      <c r="X26" s="84">
        <f t="shared" si="9"/>
        <v>15581.7</v>
      </c>
      <c r="Y26" s="84">
        <f t="shared" si="9"/>
        <v>24977.7</v>
      </c>
      <c r="Z26" s="84">
        <f t="shared" si="9"/>
        <v>26230.5</v>
      </c>
      <c r="AA26" s="84">
        <f t="shared" si="9"/>
        <v>26230.5</v>
      </c>
      <c r="AB26" s="84">
        <f t="shared" si="9"/>
        <v>26230.5</v>
      </c>
      <c r="AC26" s="84">
        <f t="shared" si="9"/>
        <v>15581.7</v>
      </c>
      <c r="AD26" s="84">
        <f t="shared" si="9"/>
        <v>15581.7</v>
      </c>
      <c r="AE26" s="84">
        <f t="shared" si="9"/>
        <v>14015.7</v>
      </c>
      <c r="AF26" s="84">
        <f t="shared" si="9"/>
        <v>15581.7</v>
      </c>
      <c r="AG26" s="84">
        <f t="shared" si="9"/>
        <v>14015.7</v>
      </c>
      <c r="AH26" s="84">
        <f t="shared" si="9"/>
        <v>14015.7</v>
      </c>
      <c r="AI26" s="84">
        <f t="shared" si="9"/>
        <v>14015.7</v>
      </c>
      <c r="AJ26" s="84">
        <f t="shared" si="9"/>
        <v>9317.7000000000007</v>
      </c>
      <c r="AK26" s="84">
        <f t="shared" si="9"/>
        <v>7751.7</v>
      </c>
    </row>
    <row r="27" spans="1:37" s="11" customFormat="1" ht="12.75" hidden="1" customHeight="1" x14ac:dyDescent="0.2">
      <c r="A27" s="42">
        <v>2</v>
      </c>
      <c r="B27" s="84">
        <f t="shared" ref="B27" si="10">B11*0.9*0.87</f>
        <v>7986.6</v>
      </c>
      <c r="C27" s="84">
        <f t="shared" ref="C27:AK27" si="11">C11*0.9*0.87</f>
        <v>11118.6</v>
      </c>
      <c r="D27" s="84">
        <f t="shared" si="11"/>
        <v>15033.6</v>
      </c>
      <c r="E27" s="84">
        <f t="shared" si="11"/>
        <v>23803.200000000001</v>
      </c>
      <c r="F27" s="84">
        <f t="shared" si="11"/>
        <v>26152.2</v>
      </c>
      <c r="G27" s="84">
        <f t="shared" si="11"/>
        <v>30850.2</v>
      </c>
      <c r="H27" s="84">
        <f t="shared" si="11"/>
        <v>30850.2</v>
      </c>
      <c r="I27" s="84">
        <f t="shared" si="11"/>
        <v>30850.2</v>
      </c>
      <c r="J27" s="84">
        <f t="shared" si="11"/>
        <v>23803.200000000001</v>
      </c>
      <c r="K27" s="84">
        <f t="shared" si="11"/>
        <v>15190.2</v>
      </c>
      <c r="L27" s="84">
        <f t="shared" si="11"/>
        <v>15190.2</v>
      </c>
      <c r="M27" s="84">
        <f t="shared" si="11"/>
        <v>15190.2</v>
      </c>
      <c r="N27" s="84">
        <f t="shared" si="11"/>
        <v>15190.2</v>
      </c>
      <c r="O27" s="84">
        <f t="shared" si="11"/>
        <v>16756.2</v>
      </c>
      <c r="P27" s="84">
        <f t="shared" si="11"/>
        <v>19105.2</v>
      </c>
      <c r="Q27" s="84">
        <f t="shared" si="11"/>
        <v>16756.2</v>
      </c>
      <c r="R27" s="84">
        <f t="shared" si="11"/>
        <v>19105.2</v>
      </c>
      <c r="S27" s="84">
        <f t="shared" si="11"/>
        <v>19105.2</v>
      </c>
      <c r="T27" s="84">
        <f t="shared" si="11"/>
        <v>16756.2</v>
      </c>
      <c r="U27" s="84">
        <f t="shared" si="11"/>
        <v>16756.2</v>
      </c>
      <c r="V27" s="84">
        <f t="shared" si="11"/>
        <v>16756.2</v>
      </c>
      <c r="W27" s="84">
        <f t="shared" si="11"/>
        <v>19105.2</v>
      </c>
      <c r="X27" s="84">
        <f t="shared" si="11"/>
        <v>16756.2</v>
      </c>
      <c r="Y27" s="84">
        <f t="shared" si="11"/>
        <v>26152.2</v>
      </c>
      <c r="Z27" s="84">
        <f t="shared" si="11"/>
        <v>27405</v>
      </c>
      <c r="AA27" s="84">
        <f t="shared" si="11"/>
        <v>27405</v>
      </c>
      <c r="AB27" s="84">
        <f t="shared" si="11"/>
        <v>27405</v>
      </c>
      <c r="AC27" s="84">
        <f t="shared" si="11"/>
        <v>16756.2</v>
      </c>
      <c r="AD27" s="84">
        <f t="shared" si="11"/>
        <v>16756.2</v>
      </c>
      <c r="AE27" s="84">
        <f t="shared" si="11"/>
        <v>15190.2</v>
      </c>
      <c r="AF27" s="84">
        <f t="shared" si="11"/>
        <v>16756.2</v>
      </c>
      <c r="AG27" s="84">
        <f t="shared" si="11"/>
        <v>15190.2</v>
      </c>
      <c r="AH27" s="84">
        <f t="shared" si="11"/>
        <v>15190.2</v>
      </c>
      <c r="AI27" s="84">
        <f t="shared" si="11"/>
        <v>15190.2</v>
      </c>
      <c r="AJ27" s="84">
        <f t="shared" si="11"/>
        <v>10492.2</v>
      </c>
      <c r="AK27" s="84">
        <f t="shared" si="11"/>
        <v>8926.2000000000007</v>
      </c>
    </row>
    <row r="28" spans="1:37"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hidden="1" customHeight="1" x14ac:dyDescent="0.2">
      <c r="A29" s="42">
        <v>1</v>
      </c>
      <c r="B29" s="84">
        <f t="shared" ref="B29" si="12">B13*0.9*0.87</f>
        <v>7751.7</v>
      </c>
      <c r="C29" s="84">
        <f t="shared" ref="C29:AK29" si="13">C13*0.9*0.87</f>
        <v>10883.7</v>
      </c>
      <c r="D29" s="84">
        <f t="shared" si="13"/>
        <v>14798.7</v>
      </c>
      <c r="E29" s="84">
        <f t="shared" si="13"/>
        <v>24194.7</v>
      </c>
      <c r="F29" s="84">
        <f t="shared" si="13"/>
        <v>26543.7</v>
      </c>
      <c r="G29" s="84">
        <f t="shared" si="13"/>
        <v>31241.7</v>
      </c>
      <c r="H29" s="84">
        <f t="shared" si="13"/>
        <v>31241.7</v>
      </c>
      <c r="I29" s="84">
        <f t="shared" si="13"/>
        <v>31241.7</v>
      </c>
      <c r="J29" s="84">
        <f t="shared" si="13"/>
        <v>24194.7</v>
      </c>
      <c r="K29" s="84">
        <f t="shared" si="13"/>
        <v>15581.7</v>
      </c>
      <c r="L29" s="84">
        <f t="shared" si="13"/>
        <v>14798.7</v>
      </c>
      <c r="M29" s="84">
        <f t="shared" si="13"/>
        <v>14798.7</v>
      </c>
      <c r="N29" s="84">
        <f t="shared" si="13"/>
        <v>14798.7</v>
      </c>
      <c r="O29" s="84">
        <f t="shared" si="13"/>
        <v>16364.7</v>
      </c>
      <c r="P29" s="84">
        <f t="shared" si="13"/>
        <v>18713.7</v>
      </c>
      <c r="Q29" s="84">
        <f t="shared" si="13"/>
        <v>16364.7</v>
      </c>
      <c r="R29" s="84">
        <f t="shared" si="13"/>
        <v>18713.7</v>
      </c>
      <c r="S29" s="84">
        <f t="shared" si="13"/>
        <v>18713.7</v>
      </c>
      <c r="T29" s="84">
        <f t="shared" si="13"/>
        <v>16364.7</v>
      </c>
      <c r="U29" s="84">
        <f t="shared" si="13"/>
        <v>16364.7</v>
      </c>
      <c r="V29" s="84">
        <f t="shared" si="13"/>
        <v>16364.7</v>
      </c>
      <c r="W29" s="84">
        <f t="shared" si="13"/>
        <v>18713.7</v>
      </c>
      <c r="X29" s="84">
        <f t="shared" si="13"/>
        <v>16364.7</v>
      </c>
      <c r="Y29" s="84">
        <f t="shared" si="13"/>
        <v>25760.7</v>
      </c>
      <c r="Z29" s="84">
        <f t="shared" si="13"/>
        <v>27013.5</v>
      </c>
      <c r="AA29" s="84">
        <f t="shared" si="13"/>
        <v>27013.5</v>
      </c>
      <c r="AB29" s="84">
        <f t="shared" si="13"/>
        <v>27013.5</v>
      </c>
      <c r="AC29" s="84">
        <f t="shared" si="13"/>
        <v>16364.7</v>
      </c>
      <c r="AD29" s="84">
        <f t="shared" si="13"/>
        <v>16364.7</v>
      </c>
      <c r="AE29" s="84">
        <f t="shared" si="13"/>
        <v>14798.7</v>
      </c>
      <c r="AF29" s="84">
        <f t="shared" si="13"/>
        <v>16364.7</v>
      </c>
      <c r="AG29" s="84">
        <f t="shared" si="13"/>
        <v>14798.7</v>
      </c>
      <c r="AH29" s="84">
        <f t="shared" si="13"/>
        <v>14798.7</v>
      </c>
      <c r="AI29" s="84">
        <f t="shared" si="13"/>
        <v>14798.7</v>
      </c>
      <c r="AJ29" s="84">
        <f t="shared" si="13"/>
        <v>10100.700000000001</v>
      </c>
      <c r="AK29" s="84">
        <f t="shared" si="13"/>
        <v>8534.7000000000007</v>
      </c>
    </row>
    <row r="30" spans="1:37" s="11" customFormat="1" ht="12.75" hidden="1" customHeight="1" thickBot="1" x14ac:dyDescent="0.25">
      <c r="A30" s="169">
        <v>2</v>
      </c>
      <c r="B30" s="84">
        <f t="shared" ref="B30" si="14">B14*0.9*0.87</f>
        <v>8769.6</v>
      </c>
      <c r="C30" s="84">
        <f t="shared" ref="C30:AK30" si="15">C14*0.9*0.87</f>
        <v>11901.6</v>
      </c>
      <c r="D30" s="84">
        <f t="shared" si="15"/>
        <v>15816.6</v>
      </c>
      <c r="E30" s="84">
        <f t="shared" si="15"/>
        <v>25369.200000000001</v>
      </c>
      <c r="F30" s="84">
        <f t="shared" si="15"/>
        <v>27718.2</v>
      </c>
      <c r="G30" s="84">
        <f t="shared" si="15"/>
        <v>32416.2</v>
      </c>
      <c r="H30" s="84">
        <f t="shared" si="15"/>
        <v>32416.2</v>
      </c>
      <c r="I30" s="84">
        <f t="shared" si="15"/>
        <v>32416.2</v>
      </c>
      <c r="J30" s="84">
        <f t="shared" si="15"/>
        <v>25369.200000000001</v>
      </c>
      <c r="K30" s="84">
        <f t="shared" si="15"/>
        <v>16756.2</v>
      </c>
      <c r="L30" s="84">
        <f t="shared" si="15"/>
        <v>15973.2</v>
      </c>
      <c r="M30" s="84">
        <f t="shared" si="15"/>
        <v>15973.2</v>
      </c>
      <c r="N30" s="84">
        <f t="shared" si="15"/>
        <v>15973.2</v>
      </c>
      <c r="O30" s="84">
        <f t="shared" si="15"/>
        <v>17539.2</v>
      </c>
      <c r="P30" s="84">
        <f t="shared" si="15"/>
        <v>19888.2</v>
      </c>
      <c r="Q30" s="84">
        <f t="shared" si="15"/>
        <v>17539.2</v>
      </c>
      <c r="R30" s="84">
        <f t="shared" si="15"/>
        <v>19888.2</v>
      </c>
      <c r="S30" s="84">
        <f t="shared" si="15"/>
        <v>19888.2</v>
      </c>
      <c r="T30" s="84">
        <f t="shared" si="15"/>
        <v>17539.2</v>
      </c>
      <c r="U30" s="84">
        <f t="shared" si="15"/>
        <v>17539.2</v>
      </c>
      <c r="V30" s="84">
        <f t="shared" si="15"/>
        <v>17539.2</v>
      </c>
      <c r="W30" s="84">
        <f t="shared" si="15"/>
        <v>19888.2</v>
      </c>
      <c r="X30" s="84">
        <f t="shared" si="15"/>
        <v>17539.2</v>
      </c>
      <c r="Y30" s="84">
        <f t="shared" si="15"/>
        <v>26935.200000000001</v>
      </c>
      <c r="Z30" s="84">
        <f t="shared" si="15"/>
        <v>28188</v>
      </c>
      <c r="AA30" s="84">
        <f t="shared" si="15"/>
        <v>28188</v>
      </c>
      <c r="AB30" s="84">
        <f t="shared" si="15"/>
        <v>28188</v>
      </c>
      <c r="AC30" s="84">
        <f t="shared" si="15"/>
        <v>17539.2</v>
      </c>
      <c r="AD30" s="84">
        <f t="shared" si="15"/>
        <v>17539.2</v>
      </c>
      <c r="AE30" s="84">
        <f t="shared" si="15"/>
        <v>15973.2</v>
      </c>
      <c r="AF30" s="84">
        <f t="shared" si="15"/>
        <v>17539.2</v>
      </c>
      <c r="AG30" s="84">
        <f t="shared" si="15"/>
        <v>15973.2</v>
      </c>
      <c r="AH30" s="84">
        <f t="shared" si="15"/>
        <v>15973.2</v>
      </c>
      <c r="AI30" s="84">
        <f t="shared" si="15"/>
        <v>15973.2</v>
      </c>
      <c r="AJ30" s="84">
        <f t="shared" si="15"/>
        <v>11275.2</v>
      </c>
      <c r="AK30" s="84">
        <f t="shared" si="15"/>
        <v>9709.2000000000007</v>
      </c>
    </row>
    <row r="31" spans="1:37" s="11" customFormat="1" ht="12.75" hidden="1" customHeight="1" thickBot="1" x14ac:dyDescent="0.25">
      <c r="A31" s="170" t="s">
        <v>172</v>
      </c>
    </row>
    <row r="32" spans="1:37" s="11" customFormat="1" ht="12.75" hidden="1" customHeight="1" x14ac:dyDescent="0.2">
      <c r="A32" s="167" t="s">
        <v>167</v>
      </c>
      <c r="B32" s="185">
        <f t="shared" ref="B32" si="16">B15*0.87</f>
        <v>0</v>
      </c>
      <c r="C32" s="185">
        <f t="shared" ref="C32:AK32" si="17">C15*0.87</f>
        <v>0</v>
      </c>
      <c r="D32" s="185">
        <f t="shared" si="17"/>
        <v>0</v>
      </c>
      <c r="E32" s="185">
        <f t="shared" si="17"/>
        <v>0</v>
      </c>
      <c r="F32" s="185">
        <f t="shared" si="17"/>
        <v>0</v>
      </c>
      <c r="G32" s="185">
        <f t="shared" si="17"/>
        <v>0</v>
      </c>
      <c r="H32" s="185">
        <f t="shared" si="17"/>
        <v>0</v>
      </c>
      <c r="I32" s="185">
        <f t="shared" si="17"/>
        <v>0</v>
      </c>
      <c r="J32" s="185">
        <f t="shared" si="17"/>
        <v>0</v>
      </c>
      <c r="K32" s="185">
        <f t="shared" si="17"/>
        <v>0</v>
      </c>
      <c r="L32" s="185">
        <f t="shared" si="17"/>
        <v>0</v>
      </c>
      <c r="M32" s="185">
        <f t="shared" si="17"/>
        <v>0</v>
      </c>
      <c r="N32" s="185">
        <f t="shared" si="17"/>
        <v>0</v>
      </c>
      <c r="O32" s="185">
        <f t="shared" si="17"/>
        <v>0</v>
      </c>
      <c r="P32" s="185">
        <f t="shared" si="17"/>
        <v>0</v>
      </c>
      <c r="Q32" s="185">
        <f t="shared" si="17"/>
        <v>0</v>
      </c>
      <c r="R32" s="185">
        <f t="shared" si="17"/>
        <v>0</v>
      </c>
      <c r="S32" s="185">
        <f t="shared" si="17"/>
        <v>0</v>
      </c>
      <c r="T32" s="185">
        <f t="shared" si="17"/>
        <v>0</v>
      </c>
      <c r="U32" s="185">
        <f t="shared" si="17"/>
        <v>0</v>
      </c>
      <c r="V32" s="185">
        <f t="shared" si="17"/>
        <v>0</v>
      </c>
      <c r="W32" s="185">
        <f t="shared" si="17"/>
        <v>0</v>
      </c>
      <c r="X32" s="185">
        <f t="shared" si="17"/>
        <v>0</v>
      </c>
      <c r="Y32" s="185">
        <f t="shared" si="17"/>
        <v>0</v>
      </c>
      <c r="Z32" s="185">
        <f t="shared" si="17"/>
        <v>0</v>
      </c>
      <c r="AA32" s="185">
        <f t="shared" si="17"/>
        <v>0</v>
      </c>
      <c r="AB32" s="185">
        <f t="shared" si="17"/>
        <v>0</v>
      </c>
      <c r="AC32" s="185">
        <f t="shared" si="17"/>
        <v>0</v>
      </c>
      <c r="AD32" s="185">
        <f t="shared" si="17"/>
        <v>0</v>
      </c>
      <c r="AE32" s="185">
        <f t="shared" si="17"/>
        <v>0</v>
      </c>
      <c r="AF32" s="185">
        <f t="shared" si="17"/>
        <v>0</v>
      </c>
      <c r="AG32" s="185">
        <f t="shared" si="17"/>
        <v>0</v>
      </c>
      <c r="AH32" s="185">
        <f t="shared" si="17"/>
        <v>0</v>
      </c>
      <c r="AI32" s="185">
        <f t="shared" si="17"/>
        <v>0</v>
      </c>
      <c r="AJ32" s="185">
        <f t="shared" si="17"/>
        <v>0</v>
      </c>
      <c r="AK32" s="185">
        <f t="shared" si="17"/>
        <v>0</v>
      </c>
    </row>
    <row r="33" spans="1:37" s="11" customFormat="1" ht="12.75" hidden="1" customHeight="1" x14ac:dyDescent="0.2">
      <c r="A33" s="163" t="s">
        <v>168</v>
      </c>
      <c r="B33" s="158">
        <f t="shared" ref="B33" si="18">B32*2</f>
        <v>0</v>
      </c>
      <c r="C33" s="158">
        <f t="shared" ref="C33:AK33" si="19">C32*2</f>
        <v>0</v>
      </c>
      <c r="D33" s="158">
        <f t="shared" si="19"/>
        <v>0</v>
      </c>
      <c r="E33" s="158">
        <f t="shared" si="19"/>
        <v>0</v>
      </c>
      <c r="F33" s="158">
        <f t="shared" si="19"/>
        <v>0</v>
      </c>
      <c r="G33" s="158">
        <f t="shared" si="19"/>
        <v>0</v>
      </c>
      <c r="H33" s="158">
        <f t="shared" si="19"/>
        <v>0</v>
      </c>
      <c r="I33" s="158">
        <f t="shared" si="19"/>
        <v>0</v>
      </c>
      <c r="J33" s="158">
        <f t="shared" si="19"/>
        <v>0</v>
      </c>
      <c r="K33" s="158">
        <f t="shared" si="19"/>
        <v>0</v>
      </c>
      <c r="L33" s="158">
        <f t="shared" si="19"/>
        <v>0</v>
      </c>
      <c r="M33" s="158">
        <f t="shared" si="19"/>
        <v>0</v>
      </c>
      <c r="N33" s="158">
        <f t="shared" si="19"/>
        <v>0</v>
      </c>
      <c r="O33" s="158">
        <f t="shared" si="19"/>
        <v>0</v>
      </c>
      <c r="P33" s="158">
        <f t="shared" si="19"/>
        <v>0</v>
      </c>
      <c r="Q33" s="158">
        <f t="shared" si="19"/>
        <v>0</v>
      </c>
      <c r="R33" s="158">
        <f t="shared" si="19"/>
        <v>0</v>
      </c>
      <c r="S33" s="158">
        <f t="shared" si="19"/>
        <v>0</v>
      </c>
      <c r="T33" s="158">
        <f t="shared" si="19"/>
        <v>0</v>
      </c>
      <c r="U33" s="158">
        <f t="shared" si="19"/>
        <v>0</v>
      </c>
      <c r="V33" s="158">
        <f t="shared" si="19"/>
        <v>0</v>
      </c>
      <c r="W33" s="158">
        <f t="shared" si="19"/>
        <v>0</v>
      </c>
      <c r="X33" s="158">
        <f t="shared" si="19"/>
        <v>0</v>
      </c>
      <c r="Y33" s="158">
        <f t="shared" si="19"/>
        <v>0</v>
      </c>
      <c r="Z33" s="158">
        <f t="shared" si="19"/>
        <v>0</v>
      </c>
      <c r="AA33" s="158">
        <f t="shared" si="19"/>
        <v>0</v>
      </c>
      <c r="AB33" s="158">
        <f t="shared" si="19"/>
        <v>0</v>
      </c>
      <c r="AC33" s="158">
        <f t="shared" si="19"/>
        <v>0</v>
      </c>
      <c r="AD33" s="158">
        <f t="shared" si="19"/>
        <v>0</v>
      </c>
      <c r="AE33" s="158">
        <f t="shared" si="19"/>
        <v>0</v>
      </c>
      <c r="AF33" s="158">
        <f t="shared" si="19"/>
        <v>0</v>
      </c>
      <c r="AG33" s="158">
        <f t="shared" si="19"/>
        <v>0</v>
      </c>
      <c r="AH33" s="158">
        <f t="shared" si="19"/>
        <v>0</v>
      </c>
      <c r="AI33" s="158">
        <f t="shared" si="19"/>
        <v>0</v>
      </c>
      <c r="AJ33" s="158">
        <f t="shared" si="19"/>
        <v>0</v>
      </c>
      <c r="AK33" s="158">
        <f t="shared" si="19"/>
        <v>0</v>
      </c>
    </row>
    <row r="34" spans="1:37" s="11" customFormat="1" ht="12.75" hidden="1" customHeight="1" x14ac:dyDescent="0.2">
      <c r="A34" s="123"/>
    </row>
    <row r="35" spans="1:37" s="11" customFormat="1" ht="24" customHeight="1" x14ac:dyDescent="0.2">
      <c r="A35" s="135" t="s">
        <v>166</v>
      </c>
    </row>
    <row r="36" spans="1:37" s="11" customFormat="1" ht="12.75" customHeight="1" x14ac:dyDescent="0.2">
      <c r="A36" s="132" t="s">
        <v>300</v>
      </c>
    </row>
    <row r="37" spans="1:37" ht="21.75" customHeight="1" x14ac:dyDescent="0.2">
      <c r="A37" s="161" t="s">
        <v>52</v>
      </c>
      <c r="B37" s="148">
        <f t="shared" ref="B37" si="20">B20</f>
        <v>45639</v>
      </c>
      <c r="C37" s="148">
        <f t="shared" ref="C37:AK37" si="21">C20</f>
        <v>45646</v>
      </c>
      <c r="D37" s="218">
        <f t="shared" si="21"/>
        <v>45653</v>
      </c>
      <c r="E37" s="218">
        <f t="shared" si="21"/>
        <v>45655</v>
      </c>
      <c r="F37" s="218">
        <f t="shared" si="21"/>
        <v>45656</v>
      </c>
      <c r="G37" s="218">
        <f t="shared" si="21"/>
        <v>45658</v>
      </c>
      <c r="H37" s="218">
        <f t="shared" si="21"/>
        <v>45660</v>
      </c>
      <c r="I37" s="218">
        <f t="shared" si="21"/>
        <v>45663</v>
      </c>
      <c r="J37" s="218">
        <f t="shared" si="21"/>
        <v>45664</v>
      </c>
      <c r="K37" s="218">
        <f t="shared" si="21"/>
        <v>45665</v>
      </c>
      <c r="L37" s="218">
        <f t="shared" si="21"/>
        <v>45666</v>
      </c>
      <c r="M37" s="148">
        <f t="shared" si="21"/>
        <v>45670</v>
      </c>
      <c r="N37" s="148">
        <f t="shared" si="21"/>
        <v>45674</v>
      </c>
      <c r="O37" s="148">
        <f t="shared" si="21"/>
        <v>45676</v>
      </c>
      <c r="P37" s="148">
        <f t="shared" si="21"/>
        <v>45681</v>
      </c>
      <c r="Q37" s="148">
        <f t="shared" si="21"/>
        <v>45683</v>
      </c>
      <c r="R37" s="148">
        <f t="shared" si="21"/>
        <v>45688</v>
      </c>
      <c r="S37" s="148">
        <f t="shared" si="21"/>
        <v>45689</v>
      </c>
      <c r="T37" s="148">
        <f t="shared" si="21"/>
        <v>45690</v>
      </c>
      <c r="U37" s="148">
        <f t="shared" si="21"/>
        <v>45691</v>
      </c>
      <c r="V37" s="148">
        <f t="shared" si="21"/>
        <v>45692</v>
      </c>
      <c r="W37" s="148">
        <f t="shared" si="21"/>
        <v>45695</v>
      </c>
      <c r="X37" s="148">
        <f t="shared" si="21"/>
        <v>45697</v>
      </c>
      <c r="Y37" s="148">
        <f t="shared" si="21"/>
        <v>45702</v>
      </c>
      <c r="Z37" s="148">
        <f t="shared" si="21"/>
        <v>45708</v>
      </c>
      <c r="AA37" s="218">
        <f t="shared" si="21"/>
        <v>45709</v>
      </c>
      <c r="AB37" s="218">
        <f t="shared" si="21"/>
        <v>45712</v>
      </c>
      <c r="AC37" s="218">
        <f t="shared" si="21"/>
        <v>45714</v>
      </c>
      <c r="AD37" s="218">
        <f t="shared" si="21"/>
        <v>45717</v>
      </c>
      <c r="AE37" s="218">
        <f t="shared" si="21"/>
        <v>45718</v>
      </c>
      <c r="AF37" s="218">
        <f t="shared" si="21"/>
        <v>45723</v>
      </c>
      <c r="AG37" s="218">
        <f t="shared" si="21"/>
        <v>45725</v>
      </c>
      <c r="AH37" s="148">
        <f t="shared" si="21"/>
        <v>45727</v>
      </c>
      <c r="AI37" s="148">
        <f t="shared" si="21"/>
        <v>45730</v>
      </c>
      <c r="AJ37" s="148">
        <f t="shared" si="21"/>
        <v>45732</v>
      </c>
      <c r="AK37" s="148">
        <f t="shared" si="21"/>
        <v>45746</v>
      </c>
    </row>
    <row r="38" spans="1:37" ht="21.75" customHeight="1" x14ac:dyDescent="0.2">
      <c r="A38" s="161"/>
      <c r="B38" s="148">
        <f t="shared" ref="B38" si="22">B21</f>
        <v>45645</v>
      </c>
      <c r="C38" s="148">
        <f t="shared" ref="C38:AK38" si="23">C21</f>
        <v>45652</v>
      </c>
      <c r="D38" s="218">
        <f t="shared" si="23"/>
        <v>45654</v>
      </c>
      <c r="E38" s="218">
        <f t="shared" si="23"/>
        <v>45655</v>
      </c>
      <c r="F38" s="218">
        <f t="shared" si="23"/>
        <v>45657</v>
      </c>
      <c r="G38" s="218">
        <f t="shared" si="23"/>
        <v>45659</v>
      </c>
      <c r="H38" s="218">
        <f t="shared" si="23"/>
        <v>45662</v>
      </c>
      <c r="I38" s="218">
        <f t="shared" si="23"/>
        <v>45663</v>
      </c>
      <c r="J38" s="218">
        <f t="shared" si="23"/>
        <v>45664</v>
      </c>
      <c r="K38" s="218">
        <f t="shared" si="23"/>
        <v>45665</v>
      </c>
      <c r="L38" s="218">
        <f t="shared" si="23"/>
        <v>45669</v>
      </c>
      <c r="M38" s="148">
        <f t="shared" si="23"/>
        <v>45673</v>
      </c>
      <c r="N38" s="148">
        <f t="shared" si="23"/>
        <v>45675</v>
      </c>
      <c r="O38" s="148">
        <f t="shared" si="23"/>
        <v>45680</v>
      </c>
      <c r="P38" s="148">
        <f t="shared" si="23"/>
        <v>45682</v>
      </c>
      <c r="Q38" s="148">
        <f t="shared" si="23"/>
        <v>45687</v>
      </c>
      <c r="R38" s="148">
        <f t="shared" si="23"/>
        <v>45688</v>
      </c>
      <c r="S38" s="148">
        <f t="shared" si="23"/>
        <v>45689</v>
      </c>
      <c r="T38" s="148">
        <f t="shared" si="23"/>
        <v>45690</v>
      </c>
      <c r="U38" s="148">
        <f t="shared" si="23"/>
        <v>45691</v>
      </c>
      <c r="V38" s="148">
        <f t="shared" si="23"/>
        <v>45694</v>
      </c>
      <c r="W38" s="148">
        <f t="shared" si="23"/>
        <v>45696</v>
      </c>
      <c r="X38" s="148">
        <f t="shared" si="23"/>
        <v>45701</v>
      </c>
      <c r="Y38" s="148">
        <f t="shared" si="23"/>
        <v>45707</v>
      </c>
      <c r="Z38" s="148">
        <f t="shared" si="23"/>
        <v>45708</v>
      </c>
      <c r="AA38" s="218">
        <f t="shared" si="23"/>
        <v>45711</v>
      </c>
      <c r="AB38" s="218">
        <f t="shared" si="23"/>
        <v>45713</v>
      </c>
      <c r="AC38" s="218">
        <f t="shared" si="23"/>
        <v>45716</v>
      </c>
      <c r="AD38" s="218">
        <f t="shared" si="23"/>
        <v>45717</v>
      </c>
      <c r="AE38" s="218">
        <f t="shared" si="23"/>
        <v>45722</v>
      </c>
      <c r="AF38" s="218">
        <f t="shared" si="23"/>
        <v>45724</v>
      </c>
      <c r="AG38" s="218">
        <f t="shared" si="23"/>
        <v>45726</v>
      </c>
      <c r="AH38" s="148">
        <f t="shared" si="23"/>
        <v>45729</v>
      </c>
      <c r="AI38" s="148">
        <f t="shared" si="23"/>
        <v>45731</v>
      </c>
      <c r="AJ38" s="148">
        <f t="shared" si="23"/>
        <v>45745</v>
      </c>
      <c r="AK38" s="148">
        <f t="shared" si="23"/>
        <v>45747</v>
      </c>
    </row>
    <row r="39" spans="1:37"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row>
    <row r="40" spans="1:37" s="11" customFormat="1" ht="12.75" customHeight="1" x14ac:dyDescent="0.2">
      <c r="A40" s="42">
        <v>1</v>
      </c>
      <c r="B40" s="84">
        <f t="shared" ref="B40" si="24">B23+B32</f>
        <v>5402.7</v>
      </c>
      <c r="C40" s="84">
        <f t="shared" ref="C40:AK40" si="25">C23+C32</f>
        <v>8534.7000000000007</v>
      </c>
      <c r="D40" s="84">
        <f t="shared" si="25"/>
        <v>12449.7</v>
      </c>
      <c r="E40" s="84">
        <f t="shared" si="25"/>
        <v>21062.7</v>
      </c>
      <c r="F40" s="84">
        <f t="shared" si="25"/>
        <v>23411.7</v>
      </c>
      <c r="G40" s="84">
        <f t="shared" si="25"/>
        <v>28109.7</v>
      </c>
      <c r="H40" s="84">
        <f t="shared" si="25"/>
        <v>28109.7</v>
      </c>
      <c r="I40" s="84">
        <f t="shared" si="25"/>
        <v>28109.7</v>
      </c>
      <c r="J40" s="84">
        <f t="shared" si="25"/>
        <v>21062.7</v>
      </c>
      <c r="K40" s="84">
        <f t="shared" si="25"/>
        <v>12449.7</v>
      </c>
      <c r="L40" s="84">
        <f t="shared" si="25"/>
        <v>12449.7</v>
      </c>
      <c r="M40" s="84">
        <f t="shared" si="25"/>
        <v>12449.7</v>
      </c>
      <c r="N40" s="84">
        <f t="shared" si="25"/>
        <v>12449.7</v>
      </c>
      <c r="O40" s="84">
        <f t="shared" si="25"/>
        <v>14015.7</v>
      </c>
      <c r="P40" s="84">
        <f t="shared" si="25"/>
        <v>16364.7</v>
      </c>
      <c r="Q40" s="84">
        <f t="shared" si="25"/>
        <v>14015.7</v>
      </c>
      <c r="R40" s="84">
        <f t="shared" si="25"/>
        <v>16364.7</v>
      </c>
      <c r="S40" s="84">
        <f t="shared" si="25"/>
        <v>16364.7</v>
      </c>
      <c r="T40" s="84">
        <f t="shared" si="25"/>
        <v>14015.7</v>
      </c>
      <c r="U40" s="84">
        <f t="shared" si="25"/>
        <v>14015.7</v>
      </c>
      <c r="V40" s="84">
        <f t="shared" si="25"/>
        <v>14015.7</v>
      </c>
      <c r="W40" s="84">
        <f t="shared" si="25"/>
        <v>16364.7</v>
      </c>
      <c r="X40" s="84">
        <f t="shared" si="25"/>
        <v>14015.7</v>
      </c>
      <c r="Y40" s="84">
        <f t="shared" si="25"/>
        <v>23411.7</v>
      </c>
      <c r="Z40" s="84">
        <f t="shared" si="25"/>
        <v>24664.5</v>
      </c>
      <c r="AA40" s="84">
        <f t="shared" si="25"/>
        <v>24664.5</v>
      </c>
      <c r="AB40" s="84">
        <f t="shared" si="25"/>
        <v>24664.5</v>
      </c>
      <c r="AC40" s="84">
        <f t="shared" si="25"/>
        <v>14015.7</v>
      </c>
      <c r="AD40" s="84">
        <f t="shared" si="25"/>
        <v>14015.7</v>
      </c>
      <c r="AE40" s="84">
        <f t="shared" si="25"/>
        <v>12449.7</v>
      </c>
      <c r="AF40" s="84">
        <f t="shared" si="25"/>
        <v>14015.7</v>
      </c>
      <c r="AG40" s="84">
        <f t="shared" si="25"/>
        <v>12449.7</v>
      </c>
      <c r="AH40" s="84">
        <f t="shared" si="25"/>
        <v>12449.7</v>
      </c>
      <c r="AI40" s="84">
        <f t="shared" si="25"/>
        <v>12449.7</v>
      </c>
      <c r="AJ40" s="84">
        <f t="shared" si="25"/>
        <v>7751.7</v>
      </c>
      <c r="AK40" s="84">
        <f t="shared" si="25"/>
        <v>6185.7</v>
      </c>
    </row>
    <row r="41" spans="1:37" s="11" customFormat="1" ht="12.75" customHeight="1" x14ac:dyDescent="0.2">
      <c r="A41" s="42">
        <v>2</v>
      </c>
      <c r="B41" s="84">
        <f t="shared" ref="B41" si="26">B24+B33</f>
        <v>6420.6</v>
      </c>
      <c r="C41" s="84">
        <f t="shared" ref="C41:AK41" si="27">C24+C33</f>
        <v>9552.6</v>
      </c>
      <c r="D41" s="84">
        <f t="shared" si="27"/>
        <v>13467.6</v>
      </c>
      <c r="E41" s="84">
        <f t="shared" si="27"/>
        <v>22237.200000000001</v>
      </c>
      <c r="F41" s="84">
        <f t="shared" si="27"/>
        <v>24586.2</v>
      </c>
      <c r="G41" s="84">
        <f t="shared" si="27"/>
        <v>29284.2</v>
      </c>
      <c r="H41" s="84">
        <f t="shared" si="27"/>
        <v>29284.2</v>
      </c>
      <c r="I41" s="84">
        <f t="shared" si="27"/>
        <v>29284.2</v>
      </c>
      <c r="J41" s="84">
        <f t="shared" si="27"/>
        <v>22237.200000000001</v>
      </c>
      <c r="K41" s="84">
        <f t="shared" si="27"/>
        <v>13624.2</v>
      </c>
      <c r="L41" s="84">
        <f t="shared" si="27"/>
        <v>13624.2</v>
      </c>
      <c r="M41" s="84">
        <f t="shared" si="27"/>
        <v>13624.2</v>
      </c>
      <c r="N41" s="84">
        <f t="shared" si="27"/>
        <v>13624.2</v>
      </c>
      <c r="O41" s="84">
        <f t="shared" si="27"/>
        <v>15190.2</v>
      </c>
      <c r="P41" s="84">
        <f t="shared" si="27"/>
        <v>17539.2</v>
      </c>
      <c r="Q41" s="84">
        <f t="shared" si="27"/>
        <v>15190.2</v>
      </c>
      <c r="R41" s="84">
        <f t="shared" si="27"/>
        <v>17539.2</v>
      </c>
      <c r="S41" s="84">
        <f t="shared" si="27"/>
        <v>17539.2</v>
      </c>
      <c r="T41" s="84">
        <f t="shared" si="27"/>
        <v>15190.2</v>
      </c>
      <c r="U41" s="84">
        <f t="shared" si="27"/>
        <v>15190.2</v>
      </c>
      <c r="V41" s="84">
        <f t="shared" si="27"/>
        <v>15190.2</v>
      </c>
      <c r="W41" s="84">
        <f t="shared" si="27"/>
        <v>17539.2</v>
      </c>
      <c r="X41" s="84">
        <f t="shared" si="27"/>
        <v>15190.2</v>
      </c>
      <c r="Y41" s="84">
        <f t="shared" si="27"/>
        <v>24586.2</v>
      </c>
      <c r="Z41" s="84">
        <f t="shared" si="27"/>
        <v>25839</v>
      </c>
      <c r="AA41" s="84">
        <f t="shared" si="27"/>
        <v>25839</v>
      </c>
      <c r="AB41" s="84">
        <f t="shared" si="27"/>
        <v>25839</v>
      </c>
      <c r="AC41" s="84">
        <f t="shared" si="27"/>
        <v>15190.2</v>
      </c>
      <c r="AD41" s="84">
        <f t="shared" si="27"/>
        <v>15190.2</v>
      </c>
      <c r="AE41" s="84">
        <f t="shared" si="27"/>
        <v>13624.2</v>
      </c>
      <c r="AF41" s="84">
        <f t="shared" si="27"/>
        <v>15190.2</v>
      </c>
      <c r="AG41" s="84">
        <f t="shared" si="27"/>
        <v>13624.2</v>
      </c>
      <c r="AH41" s="84">
        <f t="shared" si="27"/>
        <v>13624.2</v>
      </c>
      <c r="AI41" s="84">
        <f t="shared" si="27"/>
        <v>13624.2</v>
      </c>
      <c r="AJ41" s="84">
        <f t="shared" si="27"/>
        <v>8926.2000000000007</v>
      </c>
      <c r="AK41" s="84">
        <f t="shared" si="27"/>
        <v>7360.2</v>
      </c>
    </row>
    <row r="42" spans="1:37"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row>
    <row r="43" spans="1:37" s="11" customFormat="1" ht="12.75" customHeight="1" x14ac:dyDescent="0.2">
      <c r="A43" s="42">
        <v>1</v>
      </c>
      <c r="B43" s="84">
        <f t="shared" ref="B43" si="28">B26+B32</f>
        <v>6968.7</v>
      </c>
      <c r="C43" s="84">
        <f t="shared" ref="C43:AK43" si="29">C26+C32</f>
        <v>10100.700000000001</v>
      </c>
      <c r="D43" s="84">
        <f t="shared" si="29"/>
        <v>14015.7</v>
      </c>
      <c r="E43" s="84">
        <f t="shared" si="29"/>
        <v>22628.7</v>
      </c>
      <c r="F43" s="84">
        <f t="shared" si="29"/>
        <v>24977.7</v>
      </c>
      <c r="G43" s="84">
        <f t="shared" si="29"/>
        <v>29675.7</v>
      </c>
      <c r="H43" s="84">
        <f t="shared" si="29"/>
        <v>29675.7</v>
      </c>
      <c r="I43" s="84">
        <f t="shared" si="29"/>
        <v>29675.7</v>
      </c>
      <c r="J43" s="84">
        <f t="shared" si="29"/>
        <v>22628.7</v>
      </c>
      <c r="K43" s="84">
        <f t="shared" si="29"/>
        <v>14015.7</v>
      </c>
      <c r="L43" s="84">
        <f t="shared" si="29"/>
        <v>14015.7</v>
      </c>
      <c r="M43" s="84">
        <f t="shared" si="29"/>
        <v>14015.7</v>
      </c>
      <c r="N43" s="84">
        <f t="shared" si="29"/>
        <v>14015.7</v>
      </c>
      <c r="O43" s="84">
        <f t="shared" si="29"/>
        <v>15581.7</v>
      </c>
      <c r="P43" s="84">
        <f t="shared" si="29"/>
        <v>17930.7</v>
      </c>
      <c r="Q43" s="84">
        <f t="shared" si="29"/>
        <v>15581.7</v>
      </c>
      <c r="R43" s="84">
        <f t="shared" si="29"/>
        <v>17930.7</v>
      </c>
      <c r="S43" s="84">
        <f t="shared" si="29"/>
        <v>17930.7</v>
      </c>
      <c r="T43" s="84">
        <f t="shared" si="29"/>
        <v>15581.7</v>
      </c>
      <c r="U43" s="84">
        <f t="shared" si="29"/>
        <v>15581.7</v>
      </c>
      <c r="V43" s="84">
        <f t="shared" si="29"/>
        <v>15581.7</v>
      </c>
      <c r="W43" s="84">
        <f t="shared" si="29"/>
        <v>17930.7</v>
      </c>
      <c r="X43" s="84">
        <f t="shared" si="29"/>
        <v>15581.7</v>
      </c>
      <c r="Y43" s="84">
        <f t="shared" si="29"/>
        <v>24977.7</v>
      </c>
      <c r="Z43" s="84">
        <f t="shared" si="29"/>
        <v>26230.5</v>
      </c>
      <c r="AA43" s="84">
        <f t="shared" si="29"/>
        <v>26230.5</v>
      </c>
      <c r="AB43" s="84">
        <f t="shared" si="29"/>
        <v>26230.5</v>
      </c>
      <c r="AC43" s="84">
        <f t="shared" si="29"/>
        <v>15581.7</v>
      </c>
      <c r="AD43" s="84">
        <f t="shared" si="29"/>
        <v>15581.7</v>
      </c>
      <c r="AE43" s="84">
        <f t="shared" si="29"/>
        <v>14015.7</v>
      </c>
      <c r="AF43" s="84">
        <f t="shared" si="29"/>
        <v>15581.7</v>
      </c>
      <c r="AG43" s="84">
        <f t="shared" si="29"/>
        <v>14015.7</v>
      </c>
      <c r="AH43" s="84">
        <f t="shared" si="29"/>
        <v>14015.7</v>
      </c>
      <c r="AI43" s="84">
        <f t="shared" si="29"/>
        <v>14015.7</v>
      </c>
      <c r="AJ43" s="84">
        <f t="shared" si="29"/>
        <v>9317.7000000000007</v>
      </c>
      <c r="AK43" s="84">
        <f t="shared" si="29"/>
        <v>7751.7</v>
      </c>
    </row>
    <row r="44" spans="1:37" s="11" customFormat="1" ht="12.75" customHeight="1" x14ac:dyDescent="0.2">
      <c r="A44" s="42">
        <v>2</v>
      </c>
      <c r="B44" s="84">
        <f t="shared" ref="B44" si="30">B27+B33</f>
        <v>7986.6</v>
      </c>
      <c r="C44" s="84">
        <f t="shared" ref="C44:AK44" si="31">C27+C33</f>
        <v>11118.6</v>
      </c>
      <c r="D44" s="84">
        <f t="shared" si="31"/>
        <v>15033.6</v>
      </c>
      <c r="E44" s="84">
        <f t="shared" si="31"/>
        <v>23803.200000000001</v>
      </c>
      <c r="F44" s="84">
        <f t="shared" si="31"/>
        <v>26152.2</v>
      </c>
      <c r="G44" s="84">
        <f t="shared" si="31"/>
        <v>30850.2</v>
      </c>
      <c r="H44" s="84">
        <f t="shared" si="31"/>
        <v>30850.2</v>
      </c>
      <c r="I44" s="84">
        <f t="shared" si="31"/>
        <v>30850.2</v>
      </c>
      <c r="J44" s="84">
        <f t="shared" si="31"/>
        <v>23803.200000000001</v>
      </c>
      <c r="K44" s="84">
        <f t="shared" si="31"/>
        <v>15190.2</v>
      </c>
      <c r="L44" s="84">
        <f t="shared" si="31"/>
        <v>15190.2</v>
      </c>
      <c r="M44" s="84">
        <f t="shared" si="31"/>
        <v>15190.2</v>
      </c>
      <c r="N44" s="84">
        <f t="shared" si="31"/>
        <v>15190.2</v>
      </c>
      <c r="O44" s="84">
        <f t="shared" si="31"/>
        <v>16756.2</v>
      </c>
      <c r="P44" s="84">
        <f t="shared" si="31"/>
        <v>19105.2</v>
      </c>
      <c r="Q44" s="84">
        <f t="shared" si="31"/>
        <v>16756.2</v>
      </c>
      <c r="R44" s="84">
        <f t="shared" si="31"/>
        <v>19105.2</v>
      </c>
      <c r="S44" s="84">
        <f t="shared" si="31"/>
        <v>19105.2</v>
      </c>
      <c r="T44" s="84">
        <f t="shared" si="31"/>
        <v>16756.2</v>
      </c>
      <c r="U44" s="84">
        <f t="shared" si="31"/>
        <v>16756.2</v>
      </c>
      <c r="V44" s="84">
        <f t="shared" si="31"/>
        <v>16756.2</v>
      </c>
      <c r="W44" s="84">
        <f t="shared" si="31"/>
        <v>19105.2</v>
      </c>
      <c r="X44" s="84">
        <f t="shared" si="31"/>
        <v>16756.2</v>
      </c>
      <c r="Y44" s="84">
        <f t="shared" si="31"/>
        <v>26152.2</v>
      </c>
      <c r="Z44" s="84">
        <f t="shared" si="31"/>
        <v>27405</v>
      </c>
      <c r="AA44" s="84">
        <f t="shared" si="31"/>
        <v>27405</v>
      </c>
      <c r="AB44" s="84">
        <f t="shared" si="31"/>
        <v>27405</v>
      </c>
      <c r="AC44" s="84">
        <f t="shared" si="31"/>
        <v>16756.2</v>
      </c>
      <c r="AD44" s="84">
        <f t="shared" si="31"/>
        <v>16756.2</v>
      </c>
      <c r="AE44" s="84">
        <f t="shared" si="31"/>
        <v>15190.2</v>
      </c>
      <c r="AF44" s="84">
        <f t="shared" si="31"/>
        <v>16756.2</v>
      </c>
      <c r="AG44" s="84">
        <f t="shared" si="31"/>
        <v>15190.2</v>
      </c>
      <c r="AH44" s="84">
        <f t="shared" si="31"/>
        <v>15190.2</v>
      </c>
      <c r="AI44" s="84">
        <f t="shared" si="31"/>
        <v>15190.2</v>
      </c>
      <c r="AJ44" s="84">
        <f t="shared" si="31"/>
        <v>10492.2</v>
      </c>
      <c r="AK44" s="84">
        <f t="shared" si="31"/>
        <v>8926.2000000000007</v>
      </c>
    </row>
    <row r="45" spans="1:37"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37" s="11" customFormat="1" ht="12.75" customHeight="1" x14ac:dyDescent="0.2">
      <c r="A46" s="42">
        <v>1</v>
      </c>
      <c r="B46" s="84">
        <f t="shared" ref="B46" si="32">B29+B32</f>
        <v>7751.7</v>
      </c>
      <c r="C46" s="84">
        <f t="shared" ref="C46:AK46" si="33">C29+C32</f>
        <v>10883.7</v>
      </c>
      <c r="D46" s="84">
        <f t="shared" si="33"/>
        <v>14798.7</v>
      </c>
      <c r="E46" s="84">
        <f t="shared" si="33"/>
        <v>24194.7</v>
      </c>
      <c r="F46" s="84">
        <f t="shared" si="33"/>
        <v>26543.7</v>
      </c>
      <c r="G46" s="84">
        <f t="shared" si="33"/>
        <v>31241.7</v>
      </c>
      <c r="H46" s="84">
        <f t="shared" si="33"/>
        <v>31241.7</v>
      </c>
      <c r="I46" s="84">
        <f t="shared" si="33"/>
        <v>31241.7</v>
      </c>
      <c r="J46" s="84">
        <f t="shared" si="33"/>
        <v>24194.7</v>
      </c>
      <c r="K46" s="84">
        <f t="shared" si="33"/>
        <v>15581.7</v>
      </c>
      <c r="L46" s="84">
        <f t="shared" si="33"/>
        <v>14798.7</v>
      </c>
      <c r="M46" s="84">
        <f t="shared" si="33"/>
        <v>14798.7</v>
      </c>
      <c r="N46" s="84">
        <f t="shared" si="33"/>
        <v>14798.7</v>
      </c>
      <c r="O46" s="84">
        <f t="shared" si="33"/>
        <v>16364.7</v>
      </c>
      <c r="P46" s="84">
        <f t="shared" si="33"/>
        <v>18713.7</v>
      </c>
      <c r="Q46" s="84">
        <f t="shared" si="33"/>
        <v>16364.7</v>
      </c>
      <c r="R46" s="84">
        <f t="shared" si="33"/>
        <v>18713.7</v>
      </c>
      <c r="S46" s="84">
        <f t="shared" si="33"/>
        <v>18713.7</v>
      </c>
      <c r="T46" s="84">
        <f t="shared" si="33"/>
        <v>16364.7</v>
      </c>
      <c r="U46" s="84">
        <f t="shared" si="33"/>
        <v>16364.7</v>
      </c>
      <c r="V46" s="84">
        <f t="shared" si="33"/>
        <v>16364.7</v>
      </c>
      <c r="W46" s="84">
        <f t="shared" si="33"/>
        <v>18713.7</v>
      </c>
      <c r="X46" s="84">
        <f t="shared" si="33"/>
        <v>16364.7</v>
      </c>
      <c r="Y46" s="84">
        <f t="shared" si="33"/>
        <v>25760.7</v>
      </c>
      <c r="Z46" s="84">
        <f t="shared" si="33"/>
        <v>27013.5</v>
      </c>
      <c r="AA46" s="84">
        <f t="shared" si="33"/>
        <v>27013.5</v>
      </c>
      <c r="AB46" s="84">
        <f t="shared" si="33"/>
        <v>27013.5</v>
      </c>
      <c r="AC46" s="84">
        <f t="shared" si="33"/>
        <v>16364.7</v>
      </c>
      <c r="AD46" s="84">
        <f t="shared" si="33"/>
        <v>16364.7</v>
      </c>
      <c r="AE46" s="84">
        <f t="shared" si="33"/>
        <v>14798.7</v>
      </c>
      <c r="AF46" s="84">
        <f t="shared" si="33"/>
        <v>16364.7</v>
      </c>
      <c r="AG46" s="84">
        <f t="shared" si="33"/>
        <v>14798.7</v>
      </c>
      <c r="AH46" s="84">
        <f t="shared" si="33"/>
        <v>14798.7</v>
      </c>
      <c r="AI46" s="84">
        <f t="shared" si="33"/>
        <v>14798.7</v>
      </c>
      <c r="AJ46" s="84">
        <f t="shared" si="33"/>
        <v>10100.700000000001</v>
      </c>
      <c r="AK46" s="84">
        <f t="shared" si="33"/>
        <v>8534.7000000000007</v>
      </c>
    </row>
    <row r="47" spans="1:37" s="11" customFormat="1" ht="12.75" customHeight="1" x14ac:dyDescent="0.2">
      <c r="A47" s="42">
        <v>2</v>
      </c>
      <c r="B47" s="84">
        <f t="shared" ref="B47" si="34">B30+B33</f>
        <v>8769.6</v>
      </c>
      <c r="C47" s="84">
        <f t="shared" ref="C47:AK47" si="35">C30+C33</f>
        <v>11901.6</v>
      </c>
      <c r="D47" s="84">
        <f t="shared" si="35"/>
        <v>15816.6</v>
      </c>
      <c r="E47" s="84">
        <f t="shared" si="35"/>
        <v>25369.200000000001</v>
      </c>
      <c r="F47" s="84">
        <f t="shared" si="35"/>
        <v>27718.2</v>
      </c>
      <c r="G47" s="84">
        <f t="shared" si="35"/>
        <v>32416.2</v>
      </c>
      <c r="H47" s="84">
        <f t="shared" si="35"/>
        <v>32416.2</v>
      </c>
      <c r="I47" s="84">
        <f t="shared" si="35"/>
        <v>32416.2</v>
      </c>
      <c r="J47" s="84">
        <f t="shared" si="35"/>
        <v>25369.200000000001</v>
      </c>
      <c r="K47" s="84">
        <f t="shared" si="35"/>
        <v>16756.2</v>
      </c>
      <c r="L47" s="84">
        <f t="shared" si="35"/>
        <v>15973.2</v>
      </c>
      <c r="M47" s="84">
        <f t="shared" si="35"/>
        <v>15973.2</v>
      </c>
      <c r="N47" s="84">
        <f t="shared" si="35"/>
        <v>15973.2</v>
      </c>
      <c r="O47" s="84">
        <f t="shared" si="35"/>
        <v>17539.2</v>
      </c>
      <c r="P47" s="84">
        <f t="shared" si="35"/>
        <v>19888.2</v>
      </c>
      <c r="Q47" s="84">
        <f t="shared" si="35"/>
        <v>17539.2</v>
      </c>
      <c r="R47" s="84">
        <f t="shared" si="35"/>
        <v>19888.2</v>
      </c>
      <c r="S47" s="84">
        <f t="shared" si="35"/>
        <v>19888.2</v>
      </c>
      <c r="T47" s="84">
        <f t="shared" si="35"/>
        <v>17539.2</v>
      </c>
      <c r="U47" s="84">
        <f t="shared" si="35"/>
        <v>17539.2</v>
      </c>
      <c r="V47" s="84">
        <f t="shared" si="35"/>
        <v>17539.2</v>
      </c>
      <c r="W47" s="84">
        <f t="shared" si="35"/>
        <v>19888.2</v>
      </c>
      <c r="X47" s="84">
        <f t="shared" si="35"/>
        <v>17539.2</v>
      </c>
      <c r="Y47" s="84">
        <f t="shared" si="35"/>
        <v>26935.200000000001</v>
      </c>
      <c r="Z47" s="84">
        <f t="shared" si="35"/>
        <v>28188</v>
      </c>
      <c r="AA47" s="84">
        <f t="shared" si="35"/>
        <v>28188</v>
      </c>
      <c r="AB47" s="84">
        <f t="shared" si="35"/>
        <v>28188</v>
      </c>
      <c r="AC47" s="84">
        <f t="shared" si="35"/>
        <v>17539.2</v>
      </c>
      <c r="AD47" s="84">
        <f t="shared" si="35"/>
        <v>17539.2</v>
      </c>
      <c r="AE47" s="84">
        <f t="shared" si="35"/>
        <v>15973.2</v>
      </c>
      <c r="AF47" s="84">
        <f t="shared" si="35"/>
        <v>17539.2</v>
      </c>
      <c r="AG47" s="84">
        <f t="shared" si="35"/>
        <v>15973.2</v>
      </c>
      <c r="AH47" s="84">
        <f t="shared" si="35"/>
        <v>15973.2</v>
      </c>
      <c r="AI47" s="84">
        <f t="shared" si="35"/>
        <v>15973.2</v>
      </c>
      <c r="AJ47" s="84">
        <f t="shared" si="35"/>
        <v>11275.2</v>
      </c>
      <c r="AK47" s="84">
        <f t="shared" si="35"/>
        <v>9709.2000000000007</v>
      </c>
    </row>
    <row r="48" spans="1:37" s="11" customFormat="1" ht="12" customHeight="1" x14ac:dyDescent="0.2">
      <c r="A48" s="123"/>
    </row>
    <row r="49" spans="1:2" x14ac:dyDescent="0.2">
      <c r="A49" s="223" t="s">
        <v>157</v>
      </c>
    </row>
    <row r="50" spans="1:2" x14ac:dyDescent="0.2">
      <c r="A50" s="223"/>
    </row>
    <row r="51" spans="1:2" ht="13.5" thickBot="1" x14ac:dyDescent="0.25">
      <c r="A51" s="123"/>
    </row>
    <row r="52" spans="1:2" s="11" customFormat="1" ht="178.5" customHeight="1" thickBot="1" x14ac:dyDescent="0.25">
      <c r="A52" s="220" t="s">
        <v>299</v>
      </c>
      <c r="B52" s="219"/>
    </row>
    <row r="53" spans="1:2" s="11" customFormat="1" ht="12.75" customHeight="1" x14ac:dyDescent="0.2"/>
    <row r="54" spans="1:2" x14ac:dyDescent="0.2">
      <c r="A54" s="156" t="s">
        <v>80</v>
      </c>
    </row>
    <row r="55" spans="1:2" ht="25.5" customHeight="1" x14ac:dyDescent="0.2">
      <c r="A55" s="150" t="s">
        <v>295</v>
      </c>
    </row>
    <row r="56" spans="1:2" ht="49.5" customHeight="1" x14ac:dyDescent="0.2">
      <c r="A56" s="150" t="s">
        <v>296</v>
      </c>
    </row>
    <row r="57" spans="1:2" ht="12.75" customHeight="1" x14ac:dyDescent="0.2">
      <c r="A57"/>
    </row>
    <row r="58" spans="1:2" x14ac:dyDescent="0.2">
      <c r="A58" s="137" t="s">
        <v>58</v>
      </c>
    </row>
    <row r="59" spans="1:2" s="155" customFormat="1" ht="35.25" customHeight="1" x14ac:dyDescent="0.2">
      <c r="A59" s="138" t="s">
        <v>163</v>
      </c>
    </row>
    <row r="60" spans="1:2" s="155" customFormat="1" ht="35.25" customHeight="1" x14ac:dyDescent="0.2">
      <c r="A60" s="150" t="s">
        <v>188</v>
      </c>
    </row>
    <row r="61" spans="1:2" s="155" customFormat="1" ht="35.25" customHeight="1" x14ac:dyDescent="0.2">
      <c r="A61" s="138" t="s">
        <v>164</v>
      </c>
    </row>
    <row r="62" spans="1:2" s="155" customFormat="1" ht="13.5" customHeight="1" x14ac:dyDescent="0.2">
      <c r="A62" s="138" t="s">
        <v>165</v>
      </c>
    </row>
    <row r="63" spans="1:2" s="155" customFormat="1" ht="35.25" customHeight="1" x14ac:dyDescent="0.2">
      <c r="A63" s="138" t="s">
        <v>162</v>
      </c>
    </row>
    <row r="64" spans="1:2" ht="24" x14ac:dyDescent="0.2">
      <c r="A64" s="145" t="s">
        <v>173</v>
      </c>
    </row>
    <row r="65" spans="1:1" s="155" customFormat="1" ht="26.25" customHeight="1" x14ac:dyDescent="0.2">
      <c r="A65" s="157" t="s">
        <v>90</v>
      </c>
    </row>
    <row r="66" spans="1:1" s="155" customFormat="1" ht="12" customHeight="1" x14ac:dyDescent="0.2">
      <c r="A66" s="157"/>
    </row>
    <row r="67" spans="1:1" s="155" customFormat="1" ht="198.75" customHeight="1" x14ac:dyDescent="0.2">
      <c r="A67" s="186" t="s">
        <v>208</v>
      </c>
    </row>
    <row r="68" spans="1:1" x14ac:dyDescent="0.2">
      <c r="A68" s="146"/>
    </row>
    <row r="69" spans="1:1" ht="24" x14ac:dyDescent="0.2">
      <c r="A69" s="156" t="s">
        <v>92</v>
      </c>
    </row>
    <row r="70" spans="1:1" ht="40.5" hidden="1" customHeight="1" x14ac:dyDescent="0.2">
      <c r="A70" s="221" t="s">
        <v>222</v>
      </c>
    </row>
    <row r="71" spans="1:1" s="11" customFormat="1" ht="24" customHeight="1" x14ac:dyDescent="0.2">
      <c r="A71" s="144" t="s">
        <v>297</v>
      </c>
    </row>
    <row r="72" spans="1:1" x14ac:dyDescent="0.2">
      <c r="A72" s="13"/>
    </row>
    <row r="73" spans="1:1" x14ac:dyDescent="0.2">
      <c r="A73" s="139" t="s">
        <v>65</v>
      </c>
    </row>
    <row r="74" spans="1:1" ht="98.25" customHeight="1" x14ac:dyDescent="0.2">
      <c r="A74" s="152" t="s">
        <v>298</v>
      </c>
    </row>
    <row r="75" spans="1:1" x14ac:dyDescent="0.2">
      <c r="A75" s="13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sheetData>
  <mergeCells count="1">
    <mergeCell ref="A49:A50"/>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2"/>
  <sheetViews>
    <sheetView workbookViewId="0">
      <pane xSplit="1" topLeftCell="B1" activePane="topRight" state="frozen"/>
      <selection activeCell="A10" sqref="A10"/>
      <selection pane="topRight" activeCell="A36" sqref="A36"/>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'BAR BB| Open rates'!R3</f>
        <v>45639</v>
      </c>
      <c r="C4" s="148">
        <f>'BAR BB| Open rates'!S3</f>
        <v>45646</v>
      </c>
      <c r="D4" s="218">
        <f>'BAR BB| Open rates'!T3</f>
        <v>45653</v>
      </c>
      <c r="E4" s="218">
        <f>'BAR BB| Open rates'!U3</f>
        <v>45655</v>
      </c>
      <c r="F4" s="218">
        <f>'BAR BB| Open rates'!V3</f>
        <v>45656</v>
      </c>
      <c r="G4" s="218">
        <f>'BAR BB| Open rates'!W3</f>
        <v>45658</v>
      </c>
      <c r="H4" s="218">
        <f>'BAR BB| Open rates'!X3</f>
        <v>45660</v>
      </c>
      <c r="I4" s="218">
        <f>'BAR BB| Open rates'!Y3</f>
        <v>45663</v>
      </c>
      <c r="J4" s="218">
        <f>'BAR BB| Open rates'!Z3</f>
        <v>45664</v>
      </c>
      <c r="K4" s="218">
        <f>'BAR BB| Open rates'!AA3</f>
        <v>45665</v>
      </c>
      <c r="L4" s="218">
        <f>'BAR BB| Open rates'!AB3</f>
        <v>45666</v>
      </c>
      <c r="M4" s="148">
        <f>'BAR BB| Open rates'!AC3</f>
        <v>45670</v>
      </c>
      <c r="N4" s="148">
        <f>'BAR BB| Open rates'!AD3</f>
        <v>45674</v>
      </c>
      <c r="O4" s="148">
        <f>'BAR BB| Open rates'!AE3</f>
        <v>45676</v>
      </c>
      <c r="P4" s="148">
        <f>'BAR BB| Open rates'!AF3</f>
        <v>45681</v>
      </c>
      <c r="Q4" s="148">
        <f>'BAR BB| Open rates'!AG3</f>
        <v>45683</v>
      </c>
      <c r="R4" s="148">
        <f>'BAR BB| Open rates'!AH3</f>
        <v>45688</v>
      </c>
      <c r="S4" s="148">
        <f>'BAR BB| Open rates'!AI3</f>
        <v>45689</v>
      </c>
      <c r="T4" s="148">
        <f>'BAR BB| Open rates'!AJ3</f>
        <v>45690</v>
      </c>
      <c r="U4" s="148">
        <f>'BAR BB| Open rates'!AK3</f>
        <v>45691</v>
      </c>
      <c r="V4" s="148">
        <f>'BAR BB| Open rates'!AL3</f>
        <v>45692</v>
      </c>
      <c r="W4" s="148">
        <f>'BAR BB| Open rates'!AM3</f>
        <v>45695</v>
      </c>
      <c r="X4" s="148">
        <f>'BAR BB| Open rates'!AN3</f>
        <v>45697</v>
      </c>
      <c r="Y4" s="148">
        <f>'BAR BB| Open rates'!AO3</f>
        <v>45702</v>
      </c>
      <c r="Z4" s="148">
        <f>'BAR BB| Open rates'!AP3</f>
        <v>45708</v>
      </c>
      <c r="AA4" s="218">
        <f>'BAR BB| Open rates'!AQ3</f>
        <v>45709</v>
      </c>
      <c r="AB4" s="218">
        <f>'BAR BB| Open rates'!AR3</f>
        <v>45712</v>
      </c>
      <c r="AC4" s="218">
        <f>'BAR BB| Open rates'!AS3</f>
        <v>45714</v>
      </c>
      <c r="AD4" s="218">
        <f>'BAR BB| Open rates'!AT3</f>
        <v>45717</v>
      </c>
      <c r="AE4" s="218">
        <f>'BAR BB| Open rates'!AU3</f>
        <v>45718</v>
      </c>
      <c r="AF4" s="218">
        <f>'BAR BB| Open rates'!AV3</f>
        <v>45723</v>
      </c>
      <c r="AG4" s="218">
        <f>'BAR BB| Open rates'!AW3</f>
        <v>45725</v>
      </c>
      <c r="AH4" s="148">
        <f>'BAR BB| Open rates'!AX3</f>
        <v>45727</v>
      </c>
      <c r="AI4" s="148">
        <f>'BAR BB| Open rates'!AY3</f>
        <v>45730</v>
      </c>
      <c r="AJ4" s="148">
        <f>'BAR BB| Open rates'!AZ3</f>
        <v>45732</v>
      </c>
      <c r="AK4" s="148">
        <f>'BAR BB| Open rates'!BA3</f>
        <v>45746</v>
      </c>
    </row>
    <row r="5" spans="1:37" ht="21.75" hidden="1" customHeight="1" x14ac:dyDescent="0.2">
      <c r="A5" s="161"/>
      <c r="B5" s="148">
        <f>'BAR BB| Open rates'!R4</f>
        <v>45645</v>
      </c>
      <c r="C5" s="148">
        <f>'BAR BB| Open rates'!S4</f>
        <v>45652</v>
      </c>
      <c r="D5" s="218">
        <f>'BAR BB| Open rates'!T4</f>
        <v>45654</v>
      </c>
      <c r="E5" s="218">
        <f>'BAR BB| Open rates'!U4</f>
        <v>45655</v>
      </c>
      <c r="F5" s="218">
        <f>'BAR BB| Open rates'!V4</f>
        <v>45657</v>
      </c>
      <c r="G5" s="218">
        <f>'BAR BB| Open rates'!W4</f>
        <v>45659</v>
      </c>
      <c r="H5" s="218">
        <f>'BAR BB| Open rates'!X4</f>
        <v>45662</v>
      </c>
      <c r="I5" s="218">
        <f>'BAR BB| Open rates'!Y4</f>
        <v>45663</v>
      </c>
      <c r="J5" s="218">
        <f>'BAR BB| Open rates'!Z4</f>
        <v>45664</v>
      </c>
      <c r="K5" s="218">
        <f>'BAR BB| Open rates'!AA4</f>
        <v>45665</v>
      </c>
      <c r="L5" s="218">
        <f>'BAR BB| Open rates'!AB4</f>
        <v>45669</v>
      </c>
      <c r="M5" s="148">
        <f>'BAR BB| Open rates'!AC4</f>
        <v>45673</v>
      </c>
      <c r="N5" s="148">
        <f>'BAR BB| Open rates'!AD4</f>
        <v>45675</v>
      </c>
      <c r="O5" s="148">
        <f>'BAR BB| Open rates'!AE4</f>
        <v>45680</v>
      </c>
      <c r="P5" s="148">
        <f>'BAR BB| Open rates'!AF4</f>
        <v>45682</v>
      </c>
      <c r="Q5" s="148">
        <f>'BAR BB| Open rates'!AG4</f>
        <v>45687</v>
      </c>
      <c r="R5" s="148">
        <f>'BAR BB| Open rates'!AH4</f>
        <v>45688</v>
      </c>
      <c r="S5" s="148">
        <f>'BAR BB| Open rates'!AI4</f>
        <v>45689</v>
      </c>
      <c r="T5" s="148">
        <f>'BAR BB| Open rates'!AJ4</f>
        <v>45690</v>
      </c>
      <c r="U5" s="148">
        <f>'BAR BB| Open rates'!AK4</f>
        <v>45691</v>
      </c>
      <c r="V5" s="148">
        <f>'BAR BB| Open rates'!AL4</f>
        <v>45694</v>
      </c>
      <c r="W5" s="148">
        <f>'BAR BB| Open rates'!AM4</f>
        <v>45696</v>
      </c>
      <c r="X5" s="148">
        <f>'BAR BB| Open rates'!AN4</f>
        <v>45701</v>
      </c>
      <c r="Y5" s="148">
        <f>'BAR BB| Open rates'!AO4</f>
        <v>45707</v>
      </c>
      <c r="Z5" s="148">
        <f>'BAR BB| Open rates'!AP4</f>
        <v>45708</v>
      </c>
      <c r="AA5" s="218">
        <f>'BAR BB| Open rates'!AQ4</f>
        <v>45711</v>
      </c>
      <c r="AB5" s="218">
        <f>'BAR BB| Open rates'!AR4</f>
        <v>45713</v>
      </c>
      <c r="AC5" s="218">
        <f>'BAR BB| Open rates'!AS4</f>
        <v>45716</v>
      </c>
      <c r="AD5" s="218">
        <f>'BAR BB| Open rates'!AT4</f>
        <v>45717</v>
      </c>
      <c r="AE5" s="218">
        <f>'BAR BB| Open rates'!AU4</f>
        <v>45722</v>
      </c>
      <c r="AF5" s="218">
        <f>'BAR BB| Open rates'!AV4</f>
        <v>45724</v>
      </c>
      <c r="AG5" s="218">
        <f>'BAR BB| Open rates'!AW4</f>
        <v>45726</v>
      </c>
      <c r="AH5" s="148">
        <f>'BAR BB| Open rates'!AX4</f>
        <v>45729</v>
      </c>
      <c r="AI5" s="148">
        <f>'BAR BB| Open rates'!AY4</f>
        <v>45731</v>
      </c>
      <c r="AJ5" s="148">
        <f>'BAR BB| Open rates'!AZ4</f>
        <v>45745</v>
      </c>
      <c r="AK5" s="148">
        <f>'BAR BB| Open rates'!BA4</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'BAR BB| Open rates'!R6</f>
        <v>6900</v>
      </c>
      <c r="C7" s="160">
        <f>'BAR BB| Open rates'!S6</f>
        <v>10900</v>
      </c>
      <c r="D7" s="160">
        <f>'BAR BB| Open rates'!T6</f>
        <v>15900</v>
      </c>
      <c r="E7" s="160">
        <f>'BAR BB| Open rates'!U6</f>
        <v>26900</v>
      </c>
      <c r="F7" s="160">
        <f>'BAR BB| Open rates'!V6</f>
        <v>29900</v>
      </c>
      <c r="G7" s="160">
        <f>'BAR BB| Open rates'!W6</f>
        <v>35900</v>
      </c>
      <c r="H7" s="160">
        <f>'BAR BB| Open rates'!X6</f>
        <v>35900</v>
      </c>
      <c r="I7" s="160">
        <f>'BAR BB| Open rates'!Y6</f>
        <v>35900</v>
      </c>
      <c r="J7" s="160">
        <f>'BAR BB| Open rates'!Z6</f>
        <v>26900</v>
      </c>
      <c r="K7" s="160">
        <f>'BAR BB| Open rates'!AA6</f>
        <v>15900</v>
      </c>
      <c r="L7" s="160">
        <f>'BAR BB| Open rates'!AB6</f>
        <v>15900</v>
      </c>
      <c r="M7" s="160">
        <f>'BAR BB| Open rates'!AC6</f>
        <v>15900</v>
      </c>
      <c r="N7" s="160">
        <f>'BAR BB| Open rates'!AD6</f>
        <v>15900</v>
      </c>
      <c r="O7" s="160">
        <f>'BAR BB| Open rates'!AE6</f>
        <v>17900</v>
      </c>
      <c r="P7" s="160">
        <f>'BAR BB| Open rates'!AF6</f>
        <v>20900</v>
      </c>
      <c r="Q7" s="160">
        <f>'BAR BB| Open rates'!AG6</f>
        <v>17900</v>
      </c>
      <c r="R7" s="160">
        <f>'BAR BB| Open rates'!AH6</f>
        <v>20900</v>
      </c>
      <c r="S7" s="160">
        <f>'BAR BB| Open rates'!AI6</f>
        <v>20900</v>
      </c>
      <c r="T7" s="160">
        <f>'BAR BB| Open rates'!AJ6</f>
        <v>17900</v>
      </c>
      <c r="U7" s="160">
        <f>'BAR BB| Open rates'!AK6</f>
        <v>17900</v>
      </c>
      <c r="V7" s="160">
        <f>'BAR BB| Open rates'!AL6</f>
        <v>17900</v>
      </c>
      <c r="W7" s="160">
        <f>'BAR BB| Open rates'!AM6</f>
        <v>20900</v>
      </c>
      <c r="X7" s="160">
        <f>'BAR BB| Open rates'!AN6</f>
        <v>17900</v>
      </c>
      <c r="Y7" s="160">
        <f>'BAR BB| Open rates'!AO6</f>
        <v>29900</v>
      </c>
      <c r="Z7" s="160">
        <f>'BAR BB| Open rates'!AP6</f>
        <v>31500</v>
      </c>
      <c r="AA7" s="160">
        <f>'BAR BB| Open rates'!AQ6</f>
        <v>31500</v>
      </c>
      <c r="AB7" s="160">
        <f>'BAR BB| Open rates'!AR6</f>
        <v>31500</v>
      </c>
      <c r="AC7" s="160">
        <f>'BAR BB| Open rates'!AS6</f>
        <v>17900</v>
      </c>
      <c r="AD7" s="160">
        <f>'BAR BB| Open rates'!AT6</f>
        <v>17900</v>
      </c>
      <c r="AE7" s="160">
        <f>'BAR BB| Open rates'!AU6</f>
        <v>15900</v>
      </c>
      <c r="AF7" s="160">
        <f>'BAR BB| Open rates'!AV6</f>
        <v>17900</v>
      </c>
      <c r="AG7" s="160">
        <f>'BAR BB| Open rates'!AW6</f>
        <v>15900</v>
      </c>
      <c r="AH7" s="160">
        <f>'BAR BB| Open rates'!AX6</f>
        <v>15900</v>
      </c>
      <c r="AI7" s="160">
        <f>'BAR BB| Open rates'!AY6</f>
        <v>15900</v>
      </c>
      <c r="AJ7" s="160">
        <f>'BAR BB| Open rates'!AZ6</f>
        <v>9900</v>
      </c>
      <c r="AK7" s="160">
        <f>'BAR BB| Open rates'!BA6</f>
        <v>7900</v>
      </c>
    </row>
    <row r="8" spans="1:37" s="11" customFormat="1" ht="12.75" hidden="1" customHeight="1" x14ac:dyDescent="0.2">
      <c r="A8" s="163">
        <v>2</v>
      </c>
      <c r="B8" s="160">
        <f>'BAR BB| Open rates'!R7</f>
        <v>8200</v>
      </c>
      <c r="C8" s="160">
        <f>'BAR BB| Open rates'!S7</f>
        <v>12200</v>
      </c>
      <c r="D8" s="160">
        <f>'BAR BB| Open rates'!T7</f>
        <v>17200</v>
      </c>
      <c r="E8" s="160">
        <f>'BAR BB| Open rates'!U7</f>
        <v>28400</v>
      </c>
      <c r="F8" s="160">
        <f>'BAR BB| Open rates'!V7</f>
        <v>31400</v>
      </c>
      <c r="G8" s="160">
        <f>'BAR BB| Open rates'!W7</f>
        <v>37400</v>
      </c>
      <c r="H8" s="160">
        <f>'BAR BB| Open rates'!X7</f>
        <v>37400</v>
      </c>
      <c r="I8" s="160">
        <f>'BAR BB| Open rates'!Y7</f>
        <v>37400</v>
      </c>
      <c r="J8" s="160">
        <f>'BAR BB| Open rates'!Z7</f>
        <v>28400</v>
      </c>
      <c r="K8" s="160">
        <f>'BAR BB| Open rates'!AA7</f>
        <v>17400</v>
      </c>
      <c r="L8" s="160">
        <f>'BAR BB| Open rates'!AB7</f>
        <v>17400</v>
      </c>
      <c r="M8" s="160">
        <f>'BAR BB| Open rates'!AC7</f>
        <v>17400</v>
      </c>
      <c r="N8" s="160">
        <f>'BAR BB| Open rates'!AD7</f>
        <v>17400</v>
      </c>
      <c r="O8" s="160">
        <f>'BAR BB| Open rates'!AE7</f>
        <v>19400</v>
      </c>
      <c r="P8" s="160">
        <f>'BAR BB| Open rates'!AF7</f>
        <v>22400</v>
      </c>
      <c r="Q8" s="160">
        <f>'BAR BB| Open rates'!AG7</f>
        <v>19400</v>
      </c>
      <c r="R8" s="160">
        <f>'BAR BB| Open rates'!AH7</f>
        <v>22400</v>
      </c>
      <c r="S8" s="160">
        <f>'BAR BB| Open rates'!AI7</f>
        <v>22400</v>
      </c>
      <c r="T8" s="160">
        <f>'BAR BB| Open rates'!AJ7</f>
        <v>19400</v>
      </c>
      <c r="U8" s="160">
        <f>'BAR BB| Open rates'!AK7</f>
        <v>19400</v>
      </c>
      <c r="V8" s="160">
        <f>'BAR BB| Open rates'!AL7</f>
        <v>19400</v>
      </c>
      <c r="W8" s="160">
        <f>'BAR BB| Open rates'!AM7</f>
        <v>22400</v>
      </c>
      <c r="X8" s="160">
        <f>'BAR BB| Open rates'!AN7</f>
        <v>19400</v>
      </c>
      <c r="Y8" s="160">
        <f>'BAR BB| Open rates'!AO7</f>
        <v>31400</v>
      </c>
      <c r="Z8" s="160">
        <f>'BAR BB| Open rates'!AP7</f>
        <v>33000</v>
      </c>
      <c r="AA8" s="160">
        <f>'BAR BB| Open rates'!AQ7</f>
        <v>33000</v>
      </c>
      <c r="AB8" s="160">
        <f>'BAR BB| Open rates'!AR7</f>
        <v>33000</v>
      </c>
      <c r="AC8" s="160">
        <f>'BAR BB| Open rates'!AS7</f>
        <v>19400</v>
      </c>
      <c r="AD8" s="160">
        <f>'BAR BB| Open rates'!AT7</f>
        <v>19400</v>
      </c>
      <c r="AE8" s="160">
        <f>'BAR BB| Open rates'!AU7</f>
        <v>17400</v>
      </c>
      <c r="AF8" s="160">
        <f>'BAR BB| Open rates'!AV7</f>
        <v>19400</v>
      </c>
      <c r="AG8" s="160">
        <f>'BAR BB| Open rates'!AW7</f>
        <v>17400</v>
      </c>
      <c r="AH8" s="160">
        <f>'BAR BB| Open rates'!AX7</f>
        <v>17400</v>
      </c>
      <c r="AI8" s="160">
        <f>'BAR BB| Open rates'!AY7</f>
        <v>17400</v>
      </c>
      <c r="AJ8" s="160">
        <f>'BAR BB| Open rates'!AZ7</f>
        <v>11400</v>
      </c>
      <c r="AK8" s="160">
        <f>'BAR BB| Open rates'!BA7</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'BAR BB| Open rates'!R9</f>
        <v>8900</v>
      </c>
      <c r="C10" s="160">
        <f>'BAR BB| Open rates'!S9</f>
        <v>12900</v>
      </c>
      <c r="D10" s="160">
        <f>'BAR BB| Open rates'!T9</f>
        <v>17900</v>
      </c>
      <c r="E10" s="160">
        <f>'BAR BB| Open rates'!U9</f>
        <v>28900</v>
      </c>
      <c r="F10" s="160">
        <f>'BAR BB| Open rates'!V9</f>
        <v>31900</v>
      </c>
      <c r="G10" s="160">
        <f>'BAR BB| Open rates'!W9</f>
        <v>37900</v>
      </c>
      <c r="H10" s="160">
        <f>'BAR BB| Open rates'!X9</f>
        <v>37900</v>
      </c>
      <c r="I10" s="160">
        <f>'BAR BB| Open rates'!Y9</f>
        <v>37900</v>
      </c>
      <c r="J10" s="160">
        <f>'BAR BB| Open rates'!Z9</f>
        <v>28900</v>
      </c>
      <c r="K10" s="160">
        <f>'BAR BB| Open rates'!AA9</f>
        <v>17900</v>
      </c>
      <c r="L10" s="160">
        <f>'BAR BB| Open rates'!AB9</f>
        <v>17900</v>
      </c>
      <c r="M10" s="160">
        <f>'BAR BB| Open rates'!AC9</f>
        <v>17900</v>
      </c>
      <c r="N10" s="160">
        <f>'BAR BB| Open rates'!AD9</f>
        <v>17900</v>
      </c>
      <c r="O10" s="160">
        <f>'BAR BB| Open rates'!AE9</f>
        <v>19900</v>
      </c>
      <c r="P10" s="160">
        <f>'BAR BB| Open rates'!AF9</f>
        <v>22900</v>
      </c>
      <c r="Q10" s="160">
        <f>'BAR BB| Open rates'!AG9</f>
        <v>19900</v>
      </c>
      <c r="R10" s="160">
        <f>'BAR BB| Open rates'!AH9</f>
        <v>22900</v>
      </c>
      <c r="S10" s="160">
        <f>'BAR BB| Open rates'!AI9</f>
        <v>22900</v>
      </c>
      <c r="T10" s="160">
        <f>'BAR BB| Open rates'!AJ9</f>
        <v>19900</v>
      </c>
      <c r="U10" s="160">
        <f>'BAR BB| Open rates'!AK9</f>
        <v>19900</v>
      </c>
      <c r="V10" s="160">
        <f>'BAR BB| Open rates'!AL9</f>
        <v>19900</v>
      </c>
      <c r="W10" s="160">
        <f>'BAR BB| Open rates'!AM9</f>
        <v>22900</v>
      </c>
      <c r="X10" s="160">
        <f>'BAR BB| Open rates'!AN9</f>
        <v>19900</v>
      </c>
      <c r="Y10" s="160">
        <f>'BAR BB| Open rates'!AO9</f>
        <v>31900</v>
      </c>
      <c r="Z10" s="160">
        <f>'BAR BB| Open rates'!AP9</f>
        <v>33500</v>
      </c>
      <c r="AA10" s="160">
        <f>'BAR BB| Open rates'!AQ9</f>
        <v>33500</v>
      </c>
      <c r="AB10" s="160">
        <f>'BAR BB| Open rates'!AR9</f>
        <v>33500</v>
      </c>
      <c r="AC10" s="160">
        <f>'BAR BB| Open rates'!AS9</f>
        <v>19900</v>
      </c>
      <c r="AD10" s="160">
        <f>'BAR BB| Open rates'!AT9</f>
        <v>19900</v>
      </c>
      <c r="AE10" s="160">
        <f>'BAR BB| Open rates'!AU9</f>
        <v>17900</v>
      </c>
      <c r="AF10" s="160">
        <f>'BAR BB| Open rates'!AV9</f>
        <v>19900</v>
      </c>
      <c r="AG10" s="160">
        <f>'BAR BB| Open rates'!AW9</f>
        <v>17900</v>
      </c>
      <c r="AH10" s="160">
        <f>'BAR BB| Open rates'!AX9</f>
        <v>17900</v>
      </c>
      <c r="AI10" s="160">
        <f>'BAR BB| Open rates'!AY9</f>
        <v>17900</v>
      </c>
      <c r="AJ10" s="160">
        <f>'BAR BB| Open rates'!AZ9</f>
        <v>11900</v>
      </c>
      <c r="AK10" s="160">
        <f>'BAR BB| Open rates'!BA9</f>
        <v>9900</v>
      </c>
    </row>
    <row r="11" spans="1:37" s="11" customFormat="1" ht="12.75" hidden="1" customHeight="1" x14ac:dyDescent="0.2">
      <c r="A11" s="163">
        <v>2</v>
      </c>
      <c r="B11" s="160">
        <f>'BAR BB| Open rates'!R10</f>
        <v>10200</v>
      </c>
      <c r="C11" s="160">
        <f>'BAR BB| Open rates'!S10</f>
        <v>14200</v>
      </c>
      <c r="D11" s="160">
        <f>'BAR BB| Open rates'!T10</f>
        <v>19200</v>
      </c>
      <c r="E11" s="160">
        <f>'BAR BB| Open rates'!U10</f>
        <v>30400</v>
      </c>
      <c r="F11" s="160">
        <f>'BAR BB| Open rates'!V10</f>
        <v>33400</v>
      </c>
      <c r="G11" s="160">
        <f>'BAR BB| Open rates'!W10</f>
        <v>39400</v>
      </c>
      <c r="H11" s="160">
        <f>'BAR BB| Open rates'!X10</f>
        <v>39400</v>
      </c>
      <c r="I11" s="160">
        <f>'BAR BB| Open rates'!Y10</f>
        <v>39400</v>
      </c>
      <c r="J11" s="160">
        <f>'BAR BB| Open rates'!Z10</f>
        <v>30400</v>
      </c>
      <c r="K11" s="160">
        <f>'BAR BB| Open rates'!AA10</f>
        <v>19400</v>
      </c>
      <c r="L11" s="160">
        <f>'BAR BB| Open rates'!AB10</f>
        <v>19400</v>
      </c>
      <c r="M11" s="160">
        <f>'BAR BB| Open rates'!AC10</f>
        <v>19400</v>
      </c>
      <c r="N11" s="160">
        <f>'BAR BB| Open rates'!AD10</f>
        <v>19400</v>
      </c>
      <c r="O11" s="160">
        <f>'BAR BB| Open rates'!AE10</f>
        <v>21400</v>
      </c>
      <c r="P11" s="160">
        <f>'BAR BB| Open rates'!AF10</f>
        <v>24400</v>
      </c>
      <c r="Q11" s="160">
        <f>'BAR BB| Open rates'!AG10</f>
        <v>21400</v>
      </c>
      <c r="R11" s="160">
        <f>'BAR BB| Open rates'!AH10</f>
        <v>24400</v>
      </c>
      <c r="S11" s="160">
        <f>'BAR BB| Open rates'!AI10</f>
        <v>24400</v>
      </c>
      <c r="T11" s="160">
        <f>'BAR BB| Open rates'!AJ10</f>
        <v>21400</v>
      </c>
      <c r="U11" s="160">
        <f>'BAR BB| Open rates'!AK10</f>
        <v>21400</v>
      </c>
      <c r="V11" s="160">
        <f>'BAR BB| Open rates'!AL10</f>
        <v>21400</v>
      </c>
      <c r="W11" s="160">
        <f>'BAR BB| Open rates'!AM10</f>
        <v>24400</v>
      </c>
      <c r="X11" s="160">
        <f>'BAR BB| Open rates'!AN10</f>
        <v>21400</v>
      </c>
      <c r="Y11" s="160">
        <f>'BAR BB| Open rates'!AO10</f>
        <v>33400</v>
      </c>
      <c r="Z11" s="160">
        <f>'BAR BB| Open rates'!AP10</f>
        <v>35000</v>
      </c>
      <c r="AA11" s="160">
        <f>'BAR BB| Open rates'!AQ10</f>
        <v>35000</v>
      </c>
      <c r="AB11" s="160">
        <f>'BAR BB| Open rates'!AR10</f>
        <v>35000</v>
      </c>
      <c r="AC11" s="160">
        <f>'BAR BB| Open rates'!AS10</f>
        <v>21400</v>
      </c>
      <c r="AD11" s="160">
        <f>'BAR BB| Open rates'!AT10</f>
        <v>21400</v>
      </c>
      <c r="AE11" s="160">
        <f>'BAR BB| Open rates'!AU10</f>
        <v>19400</v>
      </c>
      <c r="AF11" s="160">
        <f>'BAR BB| Open rates'!AV10</f>
        <v>21400</v>
      </c>
      <c r="AG11" s="160">
        <f>'BAR BB| Open rates'!AW10</f>
        <v>19400</v>
      </c>
      <c r="AH11" s="160">
        <f>'BAR BB| Open rates'!AX10</f>
        <v>19400</v>
      </c>
      <c r="AI11" s="160">
        <f>'BAR BB| Open rates'!AY10</f>
        <v>19400</v>
      </c>
      <c r="AJ11" s="160">
        <f>'BAR BB| Open rates'!AZ10</f>
        <v>13400</v>
      </c>
      <c r="AK11" s="160">
        <f>'BAR BB| Open rates'!BA10</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'BAR BB| Open rates'!R12</f>
        <v>9900</v>
      </c>
      <c r="C13" s="160">
        <f>'BAR BB| Open rates'!S12</f>
        <v>13900</v>
      </c>
      <c r="D13" s="160">
        <f>'BAR BB| Open rates'!T12</f>
        <v>18900</v>
      </c>
      <c r="E13" s="160">
        <f>'BAR BB| Open rates'!U12</f>
        <v>30900</v>
      </c>
      <c r="F13" s="160">
        <f>'BAR BB| Open rates'!V12</f>
        <v>33900</v>
      </c>
      <c r="G13" s="160">
        <f>'BAR BB| Open rates'!W12</f>
        <v>39900</v>
      </c>
      <c r="H13" s="160">
        <f>'BAR BB| Open rates'!X12</f>
        <v>39900</v>
      </c>
      <c r="I13" s="160">
        <f>'BAR BB| Open rates'!Y12</f>
        <v>39900</v>
      </c>
      <c r="J13" s="160">
        <f>'BAR BB| Open rates'!Z12</f>
        <v>30900</v>
      </c>
      <c r="K13" s="160">
        <f>'BAR BB| Open rates'!AA12</f>
        <v>19900</v>
      </c>
      <c r="L13" s="160">
        <f>'BAR BB| Open rates'!AB12</f>
        <v>18900</v>
      </c>
      <c r="M13" s="160">
        <f>'BAR BB| Open rates'!AC12</f>
        <v>18900</v>
      </c>
      <c r="N13" s="160">
        <f>'BAR BB| Open rates'!AD12</f>
        <v>18900</v>
      </c>
      <c r="O13" s="160">
        <f>'BAR BB| Open rates'!AE12</f>
        <v>20900</v>
      </c>
      <c r="P13" s="160">
        <f>'BAR BB| Open rates'!AF12</f>
        <v>23900</v>
      </c>
      <c r="Q13" s="160">
        <f>'BAR BB| Open rates'!AG12</f>
        <v>20900</v>
      </c>
      <c r="R13" s="160">
        <f>'BAR BB| Open rates'!AH12</f>
        <v>23900</v>
      </c>
      <c r="S13" s="160">
        <f>'BAR BB| Open rates'!AI12</f>
        <v>23900</v>
      </c>
      <c r="T13" s="160">
        <f>'BAR BB| Open rates'!AJ12</f>
        <v>20900</v>
      </c>
      <c r="U13" s="160">
        <f>'BAR BB| Open rates'!AK12</f>
        <v>20900</v>
      </c>
      <c r="V13" s="160">
        <f>'BAR BB| Open rates'!AL12</f>
        <v>20900</v>
      </c>
      <c r="W13" s="160">
        <f>'BAR BB| Open rates'!AM12</f>
        <v>23900</v>
      </c>
      <c r="X13" s="160">
        <f>'BAR BB| Open rates'!AN12</f>
        <v>20900</v>
      </c>
      <c r="Y13" s="160">
        <f>'BAR BB| Open rates'!AO12</f>
        <v>32900</v>
      </c>
      <c r="Z13" s="160">
        <f>'BAR BB| Open rates'!AP12</f>
        <v>34500</v>
      </c>
      <c r="AA13" s="160">
        <f>'BAR BB| Open rates'!AQ12</f>
        <v>34500</v>
      </c>
      <c r="AB13" s="160">
        <f>'BAR BB| Open rates'!AR12</f>
        <v>34500</v>
      </c>
      <c r="AC13" s="160">
        <f>'BAR BB| Open rates'!AS12</f>
        <v>20900</v>
      </c>
      <c r="AD13" s="160">
        <f>'BAR BB| Open rates'!AT12</f>
        <v>20900</v>
      </c>
      <c r="AE13" s="160">
        <f>'BAR BB| Open rates'!AU12</f>
        <v>18900</v>
      </c>
      <c r="AF13" s="160">
        <f>'BAR BB| Open rates'!AV12</f>
        <v>20900</v>
      </c>
      <c r="AG13" s="160">
        <f>'BAR BB| Open rates'!AW12</f>
        <v>18900</v>
      </c>
      <c r="AH13" s="160">
        <f>'BAR BB| Open rates'!AX12</f>
        <v>18900</v>
      </c>
      <c r="AI13" s="160">
        <f>'BAR BB| Open rates'!AY12</f>
        <v>18900</v>
      </c>
      <c r="AJ13" s="160">
        <f>'BAR BB| Open rates'!AZ12</f>
        <v>12900</v>
      </c>
      <c r="AK13" s="160">
        <f>'BAR BB| Open rates'!BA12</f>
        <v>10900</v>
      </c>
    </row>
    <row r="14" spans="1:37" s="11" customFormat="1" ht="12.75" hidden="1" customHeight="1" thickBot="1" x14ac:dyDescent="0.25">
      <c r="A14" s="163">
        <v>2</v>
      </c>
      <c r="B14" s="160">
        <f>'BAR BB| Open rates'!R13</f>
        <v>11200</v>
      </c>
      <c r="C14" s="160">
        <f>'BAR BB| Open rates'!S13</f>
        <v>15200</v>
      </c>
      <c r="D14" s="160">
        <f>'BAR BB| Open rates'!T13</f>
        <v>20200</v>
      </c>
      <c r="E14" s="160">
        <f>'BAR BB| Open rates'!U13</f>
        <v>32400</v>
      </c>
      <c r="F14" s="160">
        <f>'BAR BB| Open rates'!V13</f>
        <v>35400</v>
      </c>
      <c r="G14" s="160">
        <f>'BAR BB| Open rates'!W13</f>
        <v>41400</v>
      </c>
      <c r="H14" s="160">
        <f>'BAR BB| Open rates'!X13</f>
        <v>41400</v>
      </c>
      <c r="I14" s="160">
        <f>'BAR BB| Open rates'!Y13</f>
        <v>41400</v>
      </c>
      <c r="J14" s="160">
        <f>'BAR BB| Open rates'!Z13</f>
        <v>32400</v>
      </c>
      <c r="K14" s="160">
        <f>'BAR BB| Open rates'!AA13</f>
        <v>21400</v>
      </c>
      <c r="L14" s="160">
        <f>'BAR BB| Open rates'!AB13</f>
        <v>20400</v>
      </c>
      <c r="M14" s="160">
        <f>'BAR BB| Open rates'!AC13</f>
        <v>20400</v>
      </c>
      <c r="N14" s="160">
        <f>'BAR BB| Open rates'!AD13</f>
        <v>20400</v>
      </c>
      <c r="O14" s="160">
        <f>'BAR BB| Open rates'!AE13</f>
        <v>22400</v>
      </c>
      <c r="P14" s="160">
        <f>'BAR BB| Open rates'!AF13</f>
        <v>25400</v>
      </c>
      <c r="Q14" s="160">
        <f>'BAR BB| Open rates'!AG13</f>
        <v>22400</v>
      </c>
      <c r="R14" s="160">
        <f>'BAR BB| Open rates'!AH13</f>
        <v>25400</v>
      </c>
      <c r="S14" s="160">
        <f>'BAR BB| Open rates'!AI13</f>
        <v>25400</v>
      </c>
      <c r="T14" s="160">
        <f>'BAR BB| Open rates'!AJ13</f>
        <v>22400</v>
      </c>
      <c r="U14" s="160">
        <f>'BAR BB| Open rates'!AK13</f>
        <v>22400</v>
      </c>
      <c r="V14" s="160">
        <f>'BAR BB| Open rates'!AL13</f>
        <v>22400</v>
      </c>
      <c r="W14" s="160">
        <f>'BAR BB| Open rates'!AM13</f>
        <v>25400</v>
      </c>
      <c r="X14" s="160">
        <f>'BAR BB| Open rates'!AN13</f>
        <v>22400</v>
      </c>
      <c r="Y14" s="160">
        <f>'BAR BB| Open rates'!AO13</f>
        <v>34400</v>
      </c>
      <c r="Z14" s="160">
        <f>'BAR BB| Open rates'!AP13</f>
        <v>36000</v>
      </c>
      <c r="AA14" s="160">
        <f>'BAR BB| Open rates'!AQ13</f>
        <v>36000</v>
      </c>
      <c r="AB14" s="160">
        <f>'BAR BB| Open rates'!AR13</f>
        <v>36000</v>
      </c>
      <c r="AC14" s="160">
        <f>'BAR BB| Open rates'!AS13</f>
        <v>22400</v>
      </c>
      <c r="AD14" s="160">
        <f>'BAR BB| Open rates'!AT13</f>
        <v>22400</v>
      </c>
      <c r="AE14" s="160">
        <f>'BAR BB| Open rates'!AU13</f>
        <v>20400</v>
      </c>
      <c r="AF14" s="160">
        <f>'BAR BB| Open rates'!AV13</f>
        <v>22400</v>
      </c>
      <c r="AG14" s="160">
        <f>'BAR BB| Open rates'!AW13</f>
        <v>20400</v>
      </c>
      <c r="AH14" s="160">
        <f>'BAR BB| Open rates'!AX13</f>
        <v>20400</v>
      </c>
      <c r="AI14" s="160">
        <f>'BAR BB| Open rates'!AY13</f>
        <v>20400</v>
      </c>
      <c r="AJ14" s="160">
        <f>'BAR BB| Open rates'!AZ13</f>
        <v>14400</v>
      </c>
      <c r="AK14" s="160">
        <f>'BAR BB| Open rates'!BA13</f>
        <v>12400</v>
      </c>
    </row>
    <row r="15" spans="1:37" s="11" customFormat="1" ht="12.75" hidden="1" customHeight="1" x14ac:dyDescent="0.2">
      <c r="A15" s="16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11" customFormat="1" ht="12.75" hidden="1" customHeight="1" x14ac:dyDescent="0.2">
      <c r="A16" s="163"/>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37" s="11" customFormat="1" ht="12.75" hidden="1" customHeight="1" thickBot="1" x14ac:dyDescent="0.25">
      <c r="A17" s="16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37" s="11" customFormat="1" ht="24" hidden="1" customHeight="1" x14ac:dyDescent="0.2">
      <c r="A18" s="135" t="s">
        <v>166</v>
      </c>
    </row>
    <row r="19" spans="1:37" s="11" customFormat="1" ht="12.75" hidden="1" customHeight="1" x14ac:dyDescent="0.2">
      <c r="A19" s="132" t="s">
        <v>177</v>
      </c>
    </row>
    <row r="20" spans="1:37" ht="21.75" hidden="1" customHeight="1" x14ac:dyDescent="0.2">
      <c r="A20" s="161" t="s">
        <v>52</v>
      </c>
      <c r="B20" s="148">
        <f t="shared" ref="B20" si="0">B4</f>
        <v>45639</v>
      </c>
      <c r="C20" s="148">
        <f t="shared" ref="C20:AK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si="1"/>
        <v>45676</v>
      </c>
      <c r="P20" s="148">
        <f t="shared" si="1"/>
        <v>45681</v>
      </c>
      <c r="Q20" s="148">
        <f t="shared" si="1"/>
        <v>45683</v>
      </c>
      <c r="R20" s="148">
        <f t="shared" si="1"/>
        <v>45688</v>
      </c>
      <c r="S20" s="148">
        <f t="shared" si="1"/>
        <v>45689</v>
      </c>
      <c r="T20" s="148">
        <f t="shared" si="1"/>
        <v>45690</v>
      </c>
      <c r="U20" s="148">
        <f t="shared" si="1"/>
        <v>45691</v>
      </c>
      <c r="V20" s="148">
        <f t="shared" si="1"/>
        <v>45692</v>
      </c>
      <c r="W20" s="148">
        <f t="shared" si="1"/>
        <v>45695</v>
      </c>
      <c r="X20" s="148">
        <f t="shared" si="1"/>
        <v>45697</v>
      </c>
      <c r="Y20" s="148">
        <f t="shared" si="1"/>
        <v>45702</v>
      </c>
      <c r="Z20" s="148">
        <f t="shared" si="1"/>
        <v>45708</v>
      </c>
      <c r="AA20" s="218">
        <f t="shared" si="1"/>
        <v>45709</v>
      </c>
      <c r="AB20" s="218">
        <f t="shared" si="1"/>
        <v>45712</v>
      </c>
      <c r="AC20" s="218">
        <f t="shared" si="1"/>
        <v>45714</v>
      </c>
      <c r="AD20" s="218">
        <f t="shared" si="1"/>
        <v>45717</v>
      </c>
      <c r="AE20" s="218">
        <f t="shared" si="1"/>
        <v>45718</v>
      </c>
      <c r="AF20" s="218">
        <f t="shared" si="1"/>
        <v>45723</v>
      </c>
      <c r="AG20" s="218">
        <f t="shared" si="1"/>
        <v>45725</v>
      </c>
      <c r="AH20" s="148">
        <f t="shared" si="1"/>
        <v>45727</v>
      </c>
      <c r="AI20" s="148">
        <f t="shared" si="1"/>
        <v>45730</v>
      </c>
      <c r="AJ20" s="148">
        <f t="shared" si="1"/>
        <v>45732</v>
      </c>
      <c r="AK20" s="148">
        <f t="shared" si="1"/>
        <v>45746</v>
      </c>
    </row>
    <row r="21" spans="1:37" ht="21.75" hidden="1" customHeight="1" x14ac:dyDescent="0.2">
      <c r="A21" s="161"/>
      <c r="B21" s="148">
        <f t="shared" ref="B21" si="2">B5</f>
        <v>45645</v>
      </c>
      <c r="C21" s="148">
        <f t="shared" ref="C21:AK21" si="3">C5</f>
        <v>45652</v>
      </c>
      <c r="D21" s="218">
        <f t="shared" si="3"/>
        <v>45654</v>
      </c>
      <c r="E21" s="218">
        <f t="shared" si="3"/>
        <v>45655</v>
      </c>
      <c r="F21" s="218">
        <f t="shared" si="3"/>
        <v>45657</v>
      </c>
      <c r="G21" s="218">
        <f t="shared" si="3"/>
        <v>45659</v>
      </c>
      <c r="H21" s="218">
        <f t="shared" si="3"/>
        <v>45662</v>
      </c>
      <c r="I21" s="218">
        <f t="shared" si="3"/>
        <v>45663</v>
      </c>
      <c r="J21" s="218">
        <f t="shared" si="3"/>
        <v>45664</v>
      </c>
      <c r="K21" s="218">
        <f t="shared" si="3"/>
        <v>45665</v>
      </c>
      <c r="L21" s="218">
        <f t="shared" si="3"/>
        <v>45669</v>
      </c>
      <c r="M21" s="148">
        <f t="shared" si="3"/>
        <v>45673</v>
      </c>
      <c r="N21" s="148">
        <f t="shared" si="3"/>
        <v>45675</v>
      </c>
      <c r="O21" s="148">
        <f t="shared" si="3"/>
        <v>45680</v>
      </c>
      <c r="P21" s="148">
        <f t="shared" si="3"/>
        <v>45682</v>
      </c>
      <c r="Q21" s="148">
        <f t="shared" si="3"/>
        <v>45687</v>
      </c>
      <c r="R21" s="148">
        <f t="shared" si="3"/>
        <v>45688</v>
      </c>
      <c r="S21" s="148">
        <f t="shared" si="3"/>
        <v>45689</v>
      </c>
      <c r="T21" s="148">
        <f t="shared" si="3"/>
        <v>45690</v>
      </c>
      <c r="U21" s="148">
        <f t="shared" si="3"/>
        <v>45691</v>
      </c>
      <c r="V21" s="148">
        <f t="shared" si="3"/>
        <v>45694</v>
      </c>
      <c r="W21" s="148">
        <f t="shared" si="3"/>
        <v>45696</v>
      </c>
      <c r="X21" s="148">
        <f t="shared" si="3"/>
        <v>45701</v>
      </c>
      <c r="Y21" s="148">
        <f t="shared" si="3"/>
        <v>45707</v>
      </c>
      <c r="Z21" s="148">
        <f t="shared" si="3"/>
        <v>45708</v>
      </c>
      <c r="AA21" s="218">
        <f t="shared" si="3"/>
        <v>45711</v>
      </c>
      <c r="AB21" s="218">
        <f t="shared" si="3"/>
        <v>45713</v>
      </c>
      <c r="AC21" s="218">
        <f t="shared" si="3"/>
        <v>45716</v>
      </c>
      <c r="AD21" s="218">
        <f t="shared" si="3"/>
        <v>45717</v>
      </c>
      <c r="AE21" s="218">
        <f t="shared" si="3"/>
        <v>45722</v>
      </c>
      <c r="AF21" s="218">
        <f t="shared" si="3"/>
        <v>45724</v>
      </c>
      <c r="AG21" s="218">
        <f t="shared" si="3"/>
        <v>45726</v>
      </c>
      <c r="AH21" s="148">
        <f t="shared" si="3"/>
        <v>45729</v>
      </c>
      <c r="AI21" s="148">
        <f t="shared" si="3"/>
        <v>45731</v>
      </c>
      <c r="AJ21" s="148">
        <f t="shared" si="3"/>
        <v>45745</v>
      </c>
      <c r="AK21" s="148">
        <f t="shared" si="3"/>
        <v>45747</v>
      </c>
    </row>
    <row r="22" spans="1:37"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hidden="1" customHeight="1" x14ac:dyDescent="0.2">
      <c r="A23" s="42">
        <v>1</v>
      </c>
      <c r="B23" s="84">
        <f t="shared" ref="B23" si="4">B7*0.9*0.87</f>
        <v>5402.7</v>
      </c>
      <c r="C23" s="84">
        <f t="shared" ref="C23:AK23" si="5">C7*0.9*0.87</f>
        <v>8534.7000000000007</v>
      </c>
      <c r="D23" s="84">
        <f t="shared" si="5"/>
        <v>12449.7</v>
      </c>
      <c r="E23" s="84">
        <f t="shared" si="5"/>
        <v>21062.7</v>
      </c>
      <c r="F23" s="84">
        <f t="shared" si="5"/>
        <v>23411.7</v>
      </c>
      <c r="G23" s="84">
        <f t="shared" si="5"/>
        <v>28109.7</v>
      </c>
      <c r="H23" s="84">
        <f t="shared" si="5"/>
        <v>28109.7</v>
      </c>
      <c r="I23" s="84">
        <f t="shared" si="5"/>
        <v>28109.7</v>
      </c>
      <c r="J23" s="84">
        <f t="shared" si="5"/>
        <v>21062.7</v>
      </c>
      <c r="K23" s="84">
        <f t="shared" si="5"/>
        <v>12449.7</v>
      </c>
      <c r="L23" s="84">
        <f t="shared" si="5"/>
        <v>12449.7</v>
      </c>
      <c r="M23" s="84">
        <f t="shared" si="5"/>
        <v>12449.7</v>
      </c>
      <c r="N23" s="84">
        <f t="shared" si="5"/>
        <v>12449.7</v>
      </c>
      <c r="O23" s="84">
        <f t="shared" si="5"/>
        <v>14015.7</v>
      </c>
      <c r="P23" s="84">
        <f t="shared" si="5"/>
        <v>16364.7</v>
      </c>
      <c r="Q23" s="84">
        <f t="shared" si="5"/>
        <v>14015.7</v>
      </c>
      <c r="R23" s="84">
        <f t="shared" si="5"/>
        <v>16364.7</v>
      </c>
      <c r="S23" s="84">
        <f t="shared" si="5"/>
        <v>16364.7</v>
      </c>
      <c r="T23" s="84">
        <f t="shared" si="5"/>
        <v>14015.7</v>
      </c>
      <c r="U23" s="84">
        <f t="shared" si="5"/>
        <v>14015.7</v>
      </c>
      <c r="V23" s="84">
        <f t="shared" si="5"/>
        <v>14015.7</v>
      </c>
      <c r="W23" s="84">
        <f t="shared" si="5"/>
        <v>16364.7</v>
      </c>
      <c r="X23" s="84">
        <f t="shared" si="5"/>
        <v>14015.7</v>
      </c>
      <c r="Y23" s="84">
        <f t="shared" si="5"/>
        <v>23411.7</v>
      </c>
      <c r="Z23" s="84">
        <f t="shared" si="5"/>
        <v>24664.5</v>
      </c>
      <c r="AA23" s="84">
        <f t="shared" si="5"/>
        <v>24664.5</v>
      </c>
      <c r="AB23" s="84">
        <f t="shared" si="5"/>
        <v>24664.5</v>
      </c>
      <c r="AC23" s="84">
        <f t="shared" si="5"/>
        <v>14015.7</v>
      </c>
      <c r="AD23" s="84">
        <f t="shared" si="5"/>
        <v>14015.7</v>
      </c>
      <c r="AE23" s="84">
        <f t="shared" si="5"/>
        <v>12449.7</v>
      </c>
      <c r="AF23" s="84">
        <f t="shared" si="5"/>
        <v>14015.7</v>
      </c>
      <c r="AG23" s="84">
        <f t="shared" si="5"/>
        <v>12449.7</v>
      </c>
      <c r="AH23" s="84">
        <f t="shared" si="5"/>
        <v>12449.7</v>
      </c>
      <c r="AI23" s="84">
        <f t="shared" si="5"/>
        <v>12449.7</v>
      </c>
      <c r="AJ23" s="84">
        <f t="shared" si="5"/>
        <v>7751.7</v>
      </c>
      <c r="AK23" s="84">
        <f t="shared" si="5"/>
        <v>6185.7</v>
      </c>
    </row>
    <row r="24" spans="1:37" s="11" customFormat="1" ht="12.75" hidden="1" customHeight="1" x14ac:dyDescent="0.2">
      <c r="A24" s="42">
        <v>2</v>
      </c>
      <c r="B24" s="84">
        <f t="shared" ref="B24" si="6">B8*0.9*0.87</f>
        <v>6420.6</v>
      </c>
      <c r="C24" s="84">
        <f t="shared" ref="C24:AK24" si="7">C8*0.9*0.87</f>
        <v>9552.6</v>
      </c>
      <c r="D24" s="84">
        <f t="shared" si="7"/>
        <v>13467.6</v>
      </c>
      <c r="E24" s="84">
        <f t="shared" si="7"/>
        <v>22237.200000000001</v>
      </c>
      <c r="F24" s="84">
        <f t="shared" si="7"/>
        <v>24586.2</v>
      </c>
      <c r="G24" s="84">
        <f t="shared" si="7"/>
        <v>29284.2</v>
      </c>
      <c r="H24" s="84">
        <f t="shared" si="7"/>
        <v>29284.2</v>
      </c>
      <c r="I24" s="84">
        <f t="shared" si="7"/>
        <v>29284.2</v>
      </c>
      <c r="J24" s="84">
        <f t="shared" si="7"/>
        <v>22237.200000000001</v>
      </c>
      <c r="K24" s="84">
        <f t="shared" si="7"/>
        <v>13624.2</v>
      </c>
      <c r="L24" s="84">
        <f t="shared" si="7"/>
        <v>13624.2</v>
      </c>
      <c r="M24" s="84">
        <f t="shared" si="7"/>
        <v>13624.2</v>
      </c>
      <c r="N24" s="84">
        <f t="shared" si="7"/>
        <v>13624.2</v>
      </c>
      <c r="O24" s="84">
        <f t="shared" si="7"/>
        <v>15190.2</v>
      </c>
      <c r="P24" s="84">
        <f t="shared" si="7"/>
        <v>17539.2</v>
      </c>
      <c r="Q24" s="84">
        <f t="shared" si="7"/>
        <v>15190.2</v>
      </c>
      <c r="R24" s="84">
        <f t="shared" si="7"/>
        <v>17539.2</v>
      </c>
      <c r="S24" s="84">
        <f t="shared" si="7"/>
        <v>17539.2</v>
      </c>
      <c r="T24" s="84">
        <f t="shared" si="7"/>
        <v>15190.2</v>
      </c>
      <c r="U24" s="84">
        <f t="shared" si="7"/>
        <v>15190.2</v>
      </c>
      <c r="V24" s="84">
        <f t="shared" si="7"/>
        <v>15190.2</v>
      </c>
      <c r="W24" s="84">
        <f t="shared" si="7"/>
        <v>17539.2</v>
      </c>
      <c r="X24" s="84">
        <f t="shared" si="7"/>
        <v>15190.2</v>
      </c>
      <c r="Y24" s="84">
        <f t="shared" si="7"/>
        <v>24586.2</v>
      </c>
      <c r="Z24" s="84">
        <f t="shared" si="7"/>
        <v>25839</v>
      </c>
      <c r="AA24" s="84">
        <f t="shared" si="7"/>
        <v>25839</v>
      </c>
      <c r="AB24" s="84">
        <f t="shared" si="7"/>
        <v>25839</v>
      </c>
      <c r="AC24" s="84">
        <f t="shared" si="7"/>
        <v>15190.2</v>
      </c>
      <c r="AD24" s="84">
        <f t="shared" si="7"/>
        <v>15190.2</v>
      </c>
      <c r="AE24" s="84">
        <f t="shared" si="7"/>
        <v>13624.2</v>
      </c>
      <c r="AF24" s="84">
        <f t="shared" si="7"/>
        <v>15190.2</v>
      </c>
      <c r="AG24" s="84">
        <f t="shared" si="7"/>
        <v>13624.2</v>
      </c>
      <c r="AH24" s="84">
        <f t="shared" si="7"/>
        <v>13624.2</v>
      </c>
      <c r="AI24" s="84">
        <f t="shared" si="7"/>
        <v>13624.2</v>
      </c>
      <c r="AJ24" s="84">
        <f t="shared" si="7"/>
        <v>8926.2000000000007</v>
      </c>
      <c r="AK24" s="84">
        <f t="shared" si="7"/>
        <v>7360.2</v>
      </c>
    </row>
    <row r="25" spans="1:37"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hidden="1" customHeight="1" x14ac:dyDescent="0.2">
      <c r="A26" s="42">
        <v>1</v>
      </c>
      <c r="B26" s="84">
        <f t="shared" ref="B26" si="8">B10*0.9*0.87</f>
        <v>6968.7</v>
      </c>
      <c r="C26" s="84">
        <f t="shared" ref="C26:AK26" si="9">C10*0.9*0.87</f>
        <v>10100.700000000001</v>
      </c>
      <c r="D26" s="84">
        <f t="shared" si="9"/>
        <v>14015.7</v>
      </c>
      <c r="E26" s="84">
        <f t="shared" si="9"/>
        <v>22628.7</v>
      </c>
      <c r="F26" s="84">
        <f t="shared" si="9"/>
        <v>24977.7</v>
      </c>
      <c r="G26" s="84">
        <f t="shared" si="9"/>
        <v>29675.7</v>
      </c>
      <c r="H26" s="84">
        <f t="shared" si="9"/>
        <v>29675.7</v>
      </c>
      <c r="I26" s="84">
        <f t="shared" si="9"/>
        <v>29675.7</v>
      </c>
      <c r="J26" s="84">
        <f t="shared" si="9"/>
        <v>22628.7</v>
      </c>
      <c r="K26" s="84">
        <f t="shared" si="9"/>
        <v>14015.7</v>
      </c>
      <c r="L26" s="84">
        <f t="shared" si="9"/>
        <v>14015.7</v>
      </c>
      <c r="M26" s="84">
        <f t="shared" si="9"/>
        <v>14015.7</v>
      </c>
      <c r="N26" s="84">
        <f t="shared" si="9"/>
        <v>14015.7</v>
      </c>
      <c r="O26" s="84">
        <f t="shared" si="9"/>
        <v>15581.7</v>
      </c>
      <c r="P26" s="84">
        <f t="shared" si="9"/>
        <v>17930.7</v>
      </c>
      <c r="Q26" s="84">
        <f t="shared" si="9"/>
        <v>15581.7</v>
      </c>
      <c r="R26" s="84">
        <f t="shared" si="9"/>
        <v>17930.7</v>
      </c>
      <c r="S26" s="84">
        <f t="shared" si="9"/>
        <v>17930.7</v>
      </c>
      <c r="T26" s="84">
        <f t="shared" si="9"/>
        <v>15581.7</v>
      </c>
      <c r="U26" s="84">
        <f t="shared" si="9"/>
        <v>15581.7</v>
      </c>
      <c r="V26" s="84">
        <f t="shared" si="9"/>
        <v>15581.7</v>
      </c>
      <c r="W26" s="84">
        <f t="shared" si="9"/>
        <v>17930.7</v>
      </c>
      <c r="X26" s="84">
        <f t="shared" si="9"/>
        <v>15581.7</v>
      </c>
      <c r="Y26" s="84">
        <f t="shared" si="9"/>
        <v>24977.7</v>
      </c>
      <c r="Z26" s="84">
        <f t="shared" si="9"/>
        <v>26230.5</v>
      </c>
      <c r="AA26" s="84">
        <f t="shared" si="9"/>
        <v>26230.5</v>
      </c>
      <c r="AB26" s="84">
        <f t="shared" si="9"/>
        <v>26230.5</v>
      </c>
      <c r="AC26" s="84">
        <f t="shared" si="9"/>
        <v>15581.7</v>
      </c>
      <c r="AD26" s="84">
        <f t="shared" si="9"/>
        <v>15581.7</v>
      </c>
      <c r="AE26" s="84">
        <f t="shared" si="9"/>
        <v>14015.7</v>
      </c>
      <c r="AF26" s="84">
        <f t="shared" si="9"/>
        <v>15581.7</v>
      </c>
      <c r="AG26" s="84">
        <f t="shared" si="9"/>
        <v>14015.7</v>
      </c>
      <c r="AH26" s="84">
        <f t="shared" si="9"/>
        <v>14015.7</v>
      </c>
      <c r="AI26" s="84">
        <f t="shared" si="9"/>
        <v>14015.7</v>
      </c>
      <c r="AJ26" s="84">
        <f t="shared" si="9"/>
        <v>9317.7000000000007</v>
      </c>
      <c r="AK26" s="84">
        <f t="shared" si="9"/>
        <v>7751.7</v>
      </c>
    </row>
    <row r="27" spans="1:37" s="11" customFormat="1" ht="12.75" hidden="1" customHeight="1" x14ac:dyDescent="0.2">
      <c r="A27" s="42">
        <v>2</v>
      </c>
      <c r="B27" s="84">
        <f t="shared" ref="B27" si="10">B11*0.9*0.87</f>
        <v>7986.6</v>
      </c>
      <c r="C27" s="84">
        <f t="shared" ref="C27:AK27" si="11">C11*0.9*0.87</f>
        <v>11118.6</v>
      </c>
      <c r="D27" s="84">
        <f t="shared" si="11"/>
        <v>15033.6</v>
      </c>
      <c r="E27" s="84">
        <f t="shared" si="11"/>
        <v>23803.200000000001</v>
      </c>
      <c r="F27" s="84">
        <f t="shared" si="11"/>
        <v>26152.2</v>
      </c>
      <c r="G27" s="84">
        <f t="shared" si="11"/>
        <v>30850.2</v>
      </c>
      <c r="H27" s="84">
        <f t="shared" si="11"/>
        <v>30850.2</v>
      </c>
      <c r="I27" s="84">
        <f t="shared" si="11"/>
        <v>30850.2</v>
      </c>
      <c r="J27" s="84">
        <f t="shared" si="11"/>
        <v>23803.200000000001</v>
      </c>
      <c r="K27" s="84">
        <f t="shared" si="11"/>
        <v>15190.2</v>
      </c>
      <c r="L27" s="84">
        <f t="shared" si="11"/>
        <v>15190.2</v>
      </c>
      <c r="M27" s="84">
        <f t="shared" si="11"/>
        <v>15190.2</v>
      </c>
      <c r="N27" s="84">
        <f t="shared" si="11"/>
        <v>15190.2</v>
      </c>
      <c r="O27" s="84">
        <f t="shared" si="11"/>
        <v>16756.2</v>
      </c>
      <c r="P27" s="84">
        <f t="shared" si="11"/>
        <v>19105.2</v>
      </c>
      <c r="Q27" s="84">
        <f t="shared" si="11"/>
        <v>16756.2</v>
      </c>
      <c r="R27" s="84">
        <f t="shared" si="11"/>
        <v>19105.2</v>
      </c>
      <c r="S27" s="84">
        <f t="shared" si="11"/>
        <v>19105.2</v>
      </c>
      <c r="T27" s="84">
        <f t="shared" si="11"/>
        <v>16756.2</v>
      </c>
      <c r="U27" s="84">
        <f t="shared" si="11"/>
        <v>16756.2</v>
      </c>
      <c r="V27" s="84">
        <f t="shared" si="11"/>
        <v>16756.2</v>
      </c>
      <c r="W27" s="84">
        <f t="shared" si="11"/>
        <v>19105.2</v>
      </c>
      <c r="X27" s="84">
        <f t="shared" si="11"/>
        <v>16756.2</v>
      </c>
      <c r="Y27" s="84">
        <f t="shared" si="11"/>
        <v>26152.2</v>
      </c>
      <c r="Z27" s="84">
        <f t="shared" si="11"/>
        <v>27405</v>
      </c>
      <c r="AA27" s="84">
        <f t="shared" si="11"/>
        <v>27405</v>
      </c>
      <c r="AB27" s="84">
        <f t="shared" si="11"/>
        <v>27405</v>
      </c>
      <c r="AC27" s="84">
        <f t="shared" si="11"/>
        <v>16756.2</v>
      </c>
      <c r="AD27" s="84">
        <f t="shared" si="11"/>
        <v>16756.2</v>
      </c>
      <c r="AE27" s="84">
        <f t="shared" si="11"/>
        <v>15190.2</v>
      </c>
      <c r="AF27" s="84">
        <f t="shared" si="11"/>
        <v>16756.2</v>
      </c>
      <c r="AG27" s="84">
        <f t="shared" si="11"/>
        <v>15190.2</v>
      </c>
      <c r="AH27" s="84">
        <f t="shared" si="11"/>
        <v>15190.2</v>
      </c>
      <c r="AI27" s="84">
        <f t="shared" si="11"/>
        <v>15190.2</v>
      </c>
      <c r="AJ27" s="84">
        <f t="shared" si="11"/>
        <v>10492.2</v>
      </c>
      <c r="AK27" s="84">
        <f t="shared" si="11"/>
        <v>8926.2000000000007</v>
      </c>
    </row>
    <row r="28" spans="1:37"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hidden="1" customHeight="1" x14ac:dyDescent="0.2">
      <c r="A29" s="42">
        <v>1</v>
      </c>
      <c r="B29" s="84">
        <f t="shared" ref="B29" si="12">B13*0.9*0.87</f>
        <v>7751.7</v>
      </c>
      <c r="C29" s="84">
        <f t="shared" ref="C29:AK29" si="13">C13*0.9*0.87</f>
        <v>10883.7</v>
      </c>
      <c r="D29" s="84">
        <f t="shared" si="13"/>
        <v>14798.7</v>
      </c>
      <c r="E29" s="84">
        <f t="shared" si="13"/>
        <v>24194.7</v>
      </c>
      <c r="F29" s="84">
        <f t="shared" si="13"/>
        <v>26543.7</v>
      </c>
      <c r="G29" s="84">
        <f t="shared" si="13"/>
        <v>31241.7</v>
      </c>
      <c r="H29" s="84">
        <f t="shared" si="13"/>
        <v>31241.7</v>
      </c>
      <c r="I29" s="84">
        <f t="shared" si="13"/>
        <v>31241.7</v>
      </c>
      <c r="J29" s="84">
        <f t="shared" si="13"/>
        <v>24194.7</v>
      </c>
      <c r="K29" s="84">
        <f t="shared" si="13"/>
        <v>15581.7</v>
      </c>
      <c r="L29" s="84">
        <f t="shared" si="13"/>
        <v>14798.7</v>
      </c>
      <c r="M29" s="84">
        <f t="shared" si="13"/>
        <v>14798.7</v>
      </c>
      <c r="N29" s="84">
        <f t="shared" si="13"/>
        <v>14798.7</v>
      </c>
      <c r="O29" s="84">
        <f t="shared" si="13"/>
        <v>16364.7</v>
      </c>
      <c r="P29" s="84">
        <f t="shared" si="13"/>
        <v>18713.7</v>
      </c>
      <c r="Q29" s="84">
        <f t="shared" si="13"/>
        <v>16364.7</v>
      </c>
      <c r="R29" s="84">
        <f t="shared" si="13"/>
        <v>18713.7</v>
      </c>
      <c r="S29" s="84">
        <f t="shared" si="13"/>
        <v>18713.7</v>
      </c>
      <c r="T29" s="84">
        <f t="shared" si="13"/>
        <v>16364.7</v>
      </c>
      <c r="U29" s="84">
        <f t="shared" si="13"/>
        <v>16364.7</v>
      </c>
      <c r="V29" s="84">
        <f t="shared" si="13"/>
        <v>16364.7</v>
      </c>
      <c r="W29" s="84">
        <f t="shared" si="13"/>
        <v>18713.7</v>
      </c>
      <c r="X29" s="84">
        <f t="shared" si="13"/>
        <v>16364.7</v>
      </c>
      <c r="Y29" s="84">
        <f t="shared" si="13"/>
        <v>25760.7</v>
      </c>
      <c r="Z29" s="84">
        <f t="shared" si="13"/>
        <v>27013.5</v>
      </c>
      <c r="AA29" s="84">
        <f t="shared" si="13"/>
        <v>27013.5</v>
      </c>
      <c r="AB29" s="84">
        <f t="shared" si="13"/>
        <v>27013.5</v>
      </c>
      <c r="AC29" s="84">
        <f t="shared" si="13"/>
        <v>16364.7</v>
      </c>
      <c r="AD29" s="84">
        <f t="shared" si="13"/>
        <v>16364.7</v>
      </c>
      <c r="AE29" s="84">
        <f t="shared" si="13"/>
        <v>14798.7</v>
      </c>
      <c r="AF29" s="84">
        <f t="shared" si="13"/>
        <v>16364.7</v>
      </c>
      <c r="AG29" s="84">
        <f t="shared" si="13"/>
        <v>14798.7</v>
      </c>
      <c r="AH29" s="84">
        <f t="shared" si="13"/>
        <v>14798.7</v>
      </c>
      <c r="AI29" s="84">
        <f t="shared" si="13"/>
        <v>14798.7</v>
      </c>
      <c r="AJ29" s="84">
        <f t="shared" si="13"/>
        <v>10100.700000000001</v>
      </c>
      <c r="AK29" s="84">
        <f t="shared" si="13"/>
        <v>8534.7000000000007</v>
      </c>
    </row>
    <row r="30" spans="1:37" s="11" customFormat="1" ht="12.75" hidden="1" customHeight="1" thickBot="1" x14ac:dyDescent="0.25">
      <c r="A30" s="169">
        <v>2</v>
      </c>
      <c r="B30" s="84">
        <f t="shared" ref="B30" si="14">B14*0.9*0.87</f>
        <v>8769.6</v>
      </c>
      <c r="C30" s="84">
        <f t="shared" ref="C30:AK30" si="15">C14*0.9*0.87</f>
        <v>11901.6</v>
      </c>
      <c r="D30" s="84">
        <f t="shared" si="15"/>
        <v>15816.6</v>
      </c>
      <c r="E30" s="84">
        <f t="shared" si="15"/>
        <v>25369.200000000001</v>
      </c>
      <c r="F30" s="84">
        <f t="shared" si="15"/>
        <v>27718.2</v>
      </c>
      <c r="G30" s="84">
        <f t="shared" si="15"/>
        <v>32416.2</v>
      </c>
      <c r="H30" s="84">
        <f t="shared" si="15"/>
        <v>32416.2</v>
      </c>
      <c r="I30" s="84">
        <f t="shared" si="15"/>
        <v>32416.2</v>
      </c>
      <c r="J30" s="84">
        <f t="shared" si="15"/>
        <v>25369.200000000001</v>
      </c>
      <c r="K30" s="84">
        <f t="shared" si="15"/>
        <v>16756.2</v>
      </c>
      <c r="L30" s="84">
        <f t="shared" si="15"/>
        <v>15973.2</v>
      </c>
      <c r="M30" s="84">
        <f t="shared" si="15"/>
        <v>15973.2</v>
      </c>
      <c r="N30" s="84">
        <f t="shared" si="15"/>
        <v>15973.2</v>
      </c>
      <c r="O30" s="84">
        <f t="shared" si="15"/>
        <v>17539.2</v>
      </c>
      <c r="P30" s="84">
        <f t="shared" si="15"/>
        <v>19888.2</v>
      </c>
      <c r="Q30" s="84">
        <f t="shared" si="15"/>
        <v>17539.2</v>
      </c>
      <c r="R30" s="84">
        <f t="shared" si="15"/>
        <v>19888.2</v>
      </c>
      <c r="S30" s="84">
        <f t="shared" si="15"/>
        <v>19888.2</v>
      </c>
      <c r="T30" s="84">
        <f t="shared" si="15"/>
        <v>17539.2</v>
      </c>
      <c r="U30" s="84">
        <f t="shared" si="15"/>
        <v>17539.2</v>
      </c>
      <c r="V30" s="84">
        <f t="shared" si="15"/>
        <v>17539.2</v>
      </c>
      <c r="W30" s="84">
        <f t="shared" si="15"/>
        <v>19888.2</v>
      </c>
      <c r="X30" s="84">
        <f t="shared" si="15"/>
        <v>17539.2</v>
      </c>
      <c r="Y30" s="84">
        <f t="shared" si="15"/>
        <v>26935.200000000001</v>
      </c>
      <c r="Z30" s="84">
        <f t="shared" si="15"/>
        <v>28188</v>
      </c>
      <c r="AA30" s="84">
        <f t="shared" si="15"/>
        <v>28188</v>
      </c>
      <c r="AB30" s="84">
        <f t="shared" si="15"/>
        <v>28188</v>
      </c>
      <c r="AC30" s="84">
        <f t="shared" si="15"/>
        <v>17539.2</v>
      </c>
      <c r="AD30" s="84">
        <f t="shared" si="15"/>
        <v>17539.2</v>
      </c>
      <c r="AE30" s="84">
        <f t="shared" si="15"/>
        <v>15973.2</v>
      </c>
      <c r="AF30" s="84">
        <f t="shared" si="15"/>
        <v>17539.2</v>
      </c>
      <c r="AG30" s="84">
        <f t="shared" si="15"/>
        <v>15973.2</v>
      </c>
      <c r="AH30" s="84">
        <f t="shared" si="15"/>
        <v>15973.2</v>
      </c>
      <c r="AI30" s="84">
        <f t="shared" si="15"/>
        <v>15973.2</v>
      </c>
      <c r="AJ30" s="84">
        <f t="shared" si="15"/>
        <v>11275.2</v>
      </c>
      <c r="AK30" s="84">
        <f t="shared" si="15"/>
        <v>9709.2000000000007</v>
      </c>
    </row>
    <row r="31" spans="1:37" s="11" customFormat="1" ht="12.75" hidden="1" customHeight="1" thickBot="1" x14ac:dyDescent="0.25">
      <c r="A31" s="170" t="s">
        <v>172</v>
      </c>
    </row>
    <row r="32" spans="1:37" s="11" customFormat="1" ht="12.75" hidden="1" customHeight="1" x14ac:dyDescent="0.2">
      <c r="A32" s="167" t="s">
        <v>167</v>
      </c>
      <c r="B32" s="185">
        <f t="shared" ref="B32" si="16">B15*0.87</f>
        <v>0</v>
      </c>
      <c r="C32" s="185">
        <f t="shared" ref="C32:AK32" si="17">C15*0.87</f>
        <v>0</v>
      </c>
      <c r="D32" s="185">
        <f t="shared" si="17"/>
        <v>0</v>
      </c>
      <c r="E32" s="185">
        <f t="shared" si="17"/>
        <v>0</v>
      </c>
      <c r="F32" s="185">
        <f t="shared" si="17"/>
        <v>0</v>
      </c>
      <c r="G32" s="185">
        <f t="shared" si="17"/>
        <v>0</v>
      </c>
      <c r="H32" s="185">
        <f t="shared" si="17"/>
        <v>0</v>
      </c>
      <c r="I32" s="185">
        <f t="shared" si="17"/>
        <v>0</v>
      </c>
      <c r="J32" s="185">
        <f t="shared" si="17"/>
        <v>0</v>
      </c>
      <c r="K32" s="185">
        <f t="shared" si="17"/>
        <v>0</v>
      </c>
      <c r="L32" s="185">
        <f t="shared" si="17"/>
        <v>0</v>
      </c>
      <c r="M32" s="185">
        <f t="shared" si="17"/>
        <v>0</v>
      </c>
      <c r="N32" s="185">
        <f t="shared" si="17"/>
        <v>0</v>
      </c>
      <c r="O32" s="185">
        <f t="shared" si="17"/>
        <v>0</v>
      </c>
      <c r="P32" s="185">
        <f t="shared" si="17"/>
        <v>0</v>
      </c>
      <c r="Q32" s="185">
        <f t="shared" si="17"/>
        <v>0</v>
      </c>
      <c r="R32" s="185">
        <f t="shared" si="17"/>
        <v>0</v>
      </c>
      <c r="S32" s="185">
        <f t="shared" si="17"/>
        <v>0</v>
      </c>
      <c r="T32" s="185">
        <f t="shared" si="17"/>
        <v>0</v>
      </c>
      <c r="U32" s="185">
        <f t="shared" si="17"/>
        <v>0</v>
      </c>
      <c r="V32" s="185">
        <f t="shared" si="17"/>
        <v>0</v>
      </c>
      <c r="W32" s="185">
        <f t="shared" si="17"/>
        <v>0</v>
      </c>
      <c r="X32" s="185">
        <f t="shared" si="17"/>
        <v>0</v>
      </c>
      <c r="Y32" s="185">
        <f t="shared" si="17"/>
        <v>0</v>
      </c>
      <c r="Z32" s="185">
        <f t="shared" si="17"/>
        <v>0</v>
      </c>
      <c r="AA32" s="185">
        <f t="shared" si="17"/>
        <v>0</v>
      </c>
      <c r="AB32" s="185">
        <f t="shared" si="17"/>
        <v>0</v>
      </c>
      <c r="AC32" s="185">
        <f t="shared" si="17"/>
        <v>0</v>
      </c>
      <c r="AD32" s="185">
        <f t="shared" si="17"/>
        <v>0</v>
      </c>
      <c r="AE32" s="185">
        <f t="shared" si="17"/>
        <v>0</v>
      </c>
      <c r="AF32" s="185">
        <f t="shared" si="17"/>
        <v>0</v>
      </c>
      <c r="AG32" s="185">
        <f t="shared" si="17"/>
        <v>0</v>
      </c>
      <c r="AH32" s="185">
        <f t="shared" si="17"/>
        <v>0</v>
      </c>
      <c r="AI32" s="185">
        <f t="shared" si="17"/>
        <v>0</v>
      </c>
      <c r="AJ32" s="185">
        <f t="shared" si="17"/>
        <v>0</v>
      </c>
      <c r="AK32" s="185">
        <f t="shared" si="17"/>
        <v>0</v>
      </c>
    </row>
    <row r="33" spans="1:37" s="11" customFormat="1" ht="12.75" hidden="1" customHeight="1" x14ac:dyDescent="0.2">
      <c r="A33" s="163" t="s">
        <v>168</v>
      </c>
      <c r="B33" s="158">
        <f t="shared" ref="B33" si="18">B32*2</f>
        <v>0</v>
      </c>
      <c r="C33" s="158">
        <f t="shared" ref="C33:AK33" si="19">C32*2</f>
        <v>0</v>
      </c>
      <c r="D33" s="158">
        <f t="shared" si="19"/>
        <v>0</v>
      </c>
      <c r="E33" s="158">
        <f t="shared" si="19"/>
        <v>0</v>
      </c>
      <c r="F33" s="158">
        <f t="shared" si="19"/>
        <v>0</v>
      </c>
      <c r="G33" s="158">
        <f t="shared" si="19"/>
        <v>0</v>
      </c>
      <c r="H33" s="158">
        <f t="shared" si="19"/>
        <v>0</v>
      </c>
      <c r="I33" s="158">
        <f t="shared" si="19"/>
        <v>0</v>
      </c>
      <c r="J33" s="158">
        <f t="shared" si="19"/>
        <v>0</v>
      </c>
      <c r="K33" s="158">
        <f t="shared" si="19"/>
        <v>0</v>
      </c>
      <c r="L33" s="158">
        <f t="shared" si="19"/>
        <v>0</v>
      </c>
      <c r="M33" s="158">
        <f t="shared" si="19"/>
        <v>0</v>
      </c>
      <c r="N33" s="158">
        <f t="shared" si="19"/>
        <v>0</v>
      </c>
      <c r="O33" s="158">
        <f t="shared" si="19"/>
        <v>0</v>
      </c>
      <c r="P33" s="158">
        <f t="shared" si="19"/>
        <v>0</v>
      </c>
      <c r="Q33" s="158">
        <f t="shared" si="19"/>
        <v>0</v>
      </c>
      <c r="R33" s="158">
        <f t="shared" si="19"/>
        <v>0</v>
      </c>
      <c r="S33" s="158">
        <f t="shared" si="19"/>
        <v>0</v>
      </c>
      <c r="T33" s="158">
        <f t="shared" si="19"/>
        <v>0</v>
      </c>
      <c r="U33" s="158">
        <f t="shared" si="19"/>
        <v>0</v>
      </c>
      <c r="V33" s="158">
        <f t="shared" si="19"/>
        <v>0</v>
      </c>
      <c r="W33" s="158">
        <f t="shared" si="19"/>
        <v>0</v>
      </c>
      <c r="X33" s="158">
        <f t="shared" si="19"/>
        <v>0</v>
      </c>
      <c r="Y33" s="158">
        <f t="shared" si="19"/>
        <v>0</v>
      </c>
      <c r="Z33" s="158">
        <f t="shared" si="19"/>
        <v>0</v>
      </c>
      <c r="AA33" s="158">
        <f t="shared" si="19"/>
        <v>0</v>
      </c>
      <c r="AB33" s="158">
        <f t="shared" si="19"/>
        <v>0</v>
      </c>
      <c r="AC33" s="158">
        <f t="shared" si="19"/>
        <v>0</v>
      </c>
      <c r="AD33" s="158">
        <f t="shared" si="19"/>
        <v>0</v>
      </c>
      <c r="AE33" s="158">
        <f t="shared" si="19"/>
        <v>0</v>
      </c>
      <c r="AF33" s="158">
        <f t="shared" si="19"/>
        <v>0</v>
      </c>
      <c r="AG33" s="158">
        <f t="shared" si="19"/>
        <v>0</v>
      </c>
      <c r="AH33" s="158">
        <f t="shared" si="19"/>
        <v>0</v>
      </c>
      <c r="AI33" s="158">
        <f t="shared" si="19"/>
        <v>0</v>
      </c>
      <c r="AJ33" s="158">
        <f t="shared" si="19"/>
        <v>0</v>
      </c>
      <c r="AK33" s="158">
        <f t="shared" si="19"/>
        <v>0</v>
      </c>
    </row>
    <row r="34" spans="1:37" s="11" customFormat="1" ht="12.75" hidden="1" customHeight="1" x14ac:dyDescent="0.2">
      <c r="A34" s="123"/>
    </row>
    <row r="35" spans="1:37" s="11" customFormat="1" ht="24" customHeight="1" x14ac:dyDescent="0.2">
      <c r="A35" s="135" t="s">
        <v>166</v>
      </c>
    </row>
    <row r="36" spans="1:37" s="11" customFormat="1" ht="12.75" customHeight="1" x14ac:dyDescent="0.2">
      <c r="A36" s="132" t="s">
        <v>301</v>
      </c>
    </row>
    <row r="37" spans="1:37" ht="21.75" customHeight="1" x14ac:dyDescent="0.2">
      <c r="A37" s="161" t="s">
        <v>52</v>
      </c>
      <c r="B37" s="148">
        <f t="shared" ref="B37" si="20">B20</f>
        <v>45639</v>
      </c>
      <c r="C37" s="148">
        <f t="shared" ref="C37:AK37" si="21">C20</f>
        <v>45646</v>
      </c>
      <c r="D37" s="218">
        <f t="shared" si="21"/>
        <v>45653</v>
      </c>
      <c r="E37" s="218">
        <f t="shared" si="21"/>
        <v>45655</v>
      </c>
      <c r="F37" s="218">
        <f t="shared" si="21"/>
        <v>45656</v>
      </c>
      <c r="G37" s="218">
        <f t="shared" si="21"/>
        <v>45658</v>
      </c>
      <c r="H37" s="218">
        <f t="shared" si="21"/>
        <v>45660</v>
      </c>
      <c r="I37" s="218">
        <f t="shared" si="21"/>
        <v>45663</v>
      </c>
      <c r="J37" s="218">
        <f t="shared" si="21"/>
        <v>45664</v>
      </c>
      <c r="K37" s="218">
        <f t="shared" si="21"/>
        <v>45665</v>
      </c>
      <c r="L37" s="218">
        <f t="shared" si="21"/>
        <v>45666</v>
      </c>
      <c r="M37" s="148">
        <f t="shared" si="21"/>
        <v>45670</v>
      </c>
      <c r="N37" s="148">
        <f t="shared" si="21"/>
        <v>45674</v>
      </c>
      <c r="O37" s="148">
        <f t="shared" si="21"/>
        <v>45676</v>
      </c>
      <c r="P37" s="148">
        <f t="shared" si="21"/>
        <v>45681</v>
      </c>
      <c r="Q37" s="148">
        <f t="shared" si="21"/>
        <v>45683</v>
      </c>
      <c r="R37" s="148">
        <f t="shared" si="21"/>
        <v>45688</v>
      </c>
      <c r="S37" s="148">
        <f t="shared" si="21"/>
        <v>45689</v>
      </c>
      <c r="T37" s="148">
        <f t="shared" si="21"/>
        <v>45690</v>
      </c>
      <c r="U37" s="148">
        <f t="shared" si="21"/>
        <v>45691</v>
      </c>
      <c r="V37" s="148">
        <f t="shared" si="21"/>
        <v>45692</v>
      </c>
      <c r="W37" s="148">
        <f t="shared" si="21"/>
        <v>45695</v>
      </c>
      <c r="X37" s="148">
        <f t="shared" si="21"/>
        <v>45697</v>
      </c>
      <c r="Y37" s="148">
        <f t="shared" si="21"/>
        <v>45702</v>
      </c>
      <c r="Z37" s="148">
        <f t="shared" si="21"/>
        <v>45708</v>
      </c>
      <c r="AA37" s="218">
        <f t="shared" si="21"/>
        <v>45709</v>
      </c>
      <c r="AB37" s="218">
        <f t="shared" si="21"/>
        <v>45712</v>
      </c>
      <c r="AC37" s="218">
        <f t="shared" si="21"/>
        <v>45714</v>
      </c>
      <c r="AD37" s="218">
        <f t="shared" si="21"/>
        <v>45717</v>
      </c>
      <c r="AE37" s="218">
        <f t="shared" si="21"/>
        <v>45718</v>
      </c>
      <c r="AF37" s="218">
        <f t="shared" si="21"/>
        <v>45723</v>
      </c>
      <c r="AG37" s="218">
        <f t="shared" si="21"/>
        <v>45725</v>
      </c>
      <c r="AH37" s="148">
        <f t="shared" si="21"/>
        <v>45727</v>
      </c>
      <c r="AI37" s="148">
        <f t="shared" si="21"/>
        <v>45730</v>
      </c>
      <c r="AJ37" s="148">
        <f t="shared" si="21"/>
        <v>45732</v>
      </c>
      <c r="AK37" s="148">
        <f t="shared" si="21"/>
        <v>45746</v>
      </c>
    </row>
    <row r="38" spans="1:37" ht="21.75" customHeight="1" x14ac:dyDescent="0.2">
      <c r="A38" s="161"/>
      <c r="B38" s="148">
        <f t="shared" ref="B38" si="22">B21</f>
        <v>45645</v>
      </c>
      <c r="C38" s="148">
        <f t="shared" ref="C38:AK38" si="23">C21</f>
        <v>45652</v>
      </c>
      <c r="D38" s="218">
        <f t="shared" si="23"/>
        <v>45654</v>
      </c>
      <c r="E38" s="218">
        <f t="shared" si="23"/>
        <v>45655</v>
      </c>
      <c r="F38" s="218">
        <f t="shared" si="23"/>
        <v>45657</v>
      </c>
      <c r="G38" s="218">
        <f t="shared" si="23"/>
        <v>45659</v>
      </c>
      <c r="H38" s="218">
        <f t="shared" si="23"/>
        <v>45662</v>
      </c>
      <c r="I38" s="218">
        <f t="shared" si="23"/>
        <v>45663</v>
      </c>
      <c r="J38" s="218">
        <f t="shared" si="23"/>
        <v>45664</v>
      </c>
      <c r="K38" s="218">
        <f t="shared" si="23"/>
        <v>45665</v>
      </c>
      <c r="L38" s="218">
        <f t="shared" si="23"/>
        <v>45669</v>
      </c>
      <c r="M38" s="148">
        <f t="shared" si="23"/>
        <v>45673</v>
      </c>
      <c r="N38" s="148">
        <f t="shared" si="23"/>
        <v>45675</v>
      </c>
      <c r="O38" s="148">
        <f t="shared" si="23"/>
        <v>45680</v>
      </c>
      <c r="P38" s="148">
        <f t="shared" si="23"/>
        <v>45682</v>
      </c>
      <c r="Q38" s="148">
        <f t="shared" si="23"/>
        <v>45687</v>
      </c>
      <c r="R38" s="148">
        <f t="shared" si="23"/>
        <v>45688</v>
      </c>
      <c r="S38" s="148">
        <f t="shared" si="23"/>
        <v>45689</v>
      </c>
      <c r="T38" s="148">
        <f t="shared" si="23"/>
        <v>45690</v>
      </c>
      <c r="U38" s="148">
        <f t="shared" si="23"/>
        <v>45691</v>
      </c>
      <c r="V38" s="148">
        <f t="shared" si="23"/>
        <v>45694</v>
      </c>
      <c r="W38" s="148">
        <f t="shared" si="23"/>
        <v>45696</v>
      </c>
      <c r="X38" s="148">
        <f t="shared" si="23"/>
        <v>45701</v>
      </c>
      <c r="Y38" s="148">
        <f t="shared" si="23"/>
        <v>45707</v>
      </c>
      <c r="Z38" s="148">
        <f t="shared" si="23"/>
        <v>45708</v>
      </c>
      <c r="AA38" s="218">
        <f t="shared" si="23"/>
        <v>45711</v>
      </c>
      <c r="AB38" s="218">
        <f t="shared" si="23"/>
        <v>45713</v>
      </c>
      <c r="AC38" s="218">
        <f t="shared" si="23"/>
        <v>45716</v>
      </c>
      <c r="AD38" s="218">
        <f t="shared" si="23"/>
        <v>45717</v>
      </c>
      <c r="AE38" s="218">
        <f t="shared" si="23"/>
        <v>45722</v>
      </c>
      <c r="AF38" s="218">
        <f t="shared" si="23"/>
        <v>45724</v>
      </c>
      <c r="AG38" s="218">
        <f t="shared" si="23"/>
        <v>45726</v>
      </c>
      <c r="AH38" s="148">
        <f t="shared" si="23"/>
        <v>45729</v>
      </c>
      <c r="AI38" s="148">
        <f t="shared" si="23"/>
        <v>45731</v>
      </c>
      <c r="AJ38" s="148">
        <f t="shared" si="23"/>
        <v>45745</v>
      </c>
      <c r="AK38" s="148">
        <f t="shared" si="23"/>
        <v>45747</v>
      </c>
    </row>
    <row r="39" spans="1:37"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row>
    <row r="40" spans="1:37" s="11" customFormat="1" ht="12.75" customHeight="1" x14ac:dyDescent="0.2">
      <c r="A40" s="42">
        <v>1</v>
      </c>
      <c r="B40" s="84">
        <f t="shared" ref="B40" si="24">B23+B32+25</f>
        <v>5427.7</v>
      </c>
      <c r="C40" s="84">
        <f t="shared" ref="C40:AK40" si="25">C23+C32+25</f>
        <v>8559.7000000000007</v>
      </c>
      <c r="D40" s="84">
        <f t="shared" si="25"/>
        <v>12474.7</v>
      </c>
      <c r="E40" s="84">
        <f t="shared" si="25"/>
        <v>21087.7</v>
      </c>
      <c r="F40" s="84">
        <f t="shared" si="25"/>
        <v>23436.7</v>
      </c>
      <c r="G40" s="84">
        <f t="shared" si="25"/>
        <v>28134.7</v>
      </c>
      <c r="H40" s="84">
        <f t="shared" si="25"/>
        <v>28134.7</v>
      </c>
      <c r="I40" s="84">
        <f t="shared" si="25"/>
        <v>28134.7</v>
      </c>
      <c r="J40" s="84">
        <f t="shared" si="25"/>
        <v>21087.7</v>
      </c>
      <c r="K40" s="84">
        <f t="shared" si="25"/>
        <v>12474.7</v>
      </c>
      <c r="L40" s="84">
        <f t="shared" si="25"/>
        <v>12474.7</v>
      </c>
      <c r="M40" s="84">
        <f t="shared" si="25"/>
        <v>12474.7</v>
      </c>
      <c r="N40" s="84">
        <f t="shared" si="25"/>
        <v>12474.7</v>
      </c>
      <c r="O40" s="84">
        <f t="shared" si="25"/>
        <v>14040.7</v>
      </c>
      <c r="P40" s="84">
        <f t="shared" si="25"/>
        <v>16389.7</v>
      </c>
      <c r="Q40" s="84">
        <f t="shared" si="25"/>
        <v>14040.7</v>
      </c>
      <c r="R40" s="84">
        <f t="shared" si="25"/>
        <v>16389.7</v>
      </c>
      <c r="S40" s="84">
        <f t="shared" si="25"/>
        <v>16389.7</v>
      </c>
      <c r="T40" s="84">
        <f t="shared" si="25"/>
        <v>14040.7</v>
      </c>
      <c r="U40" s="84">
        <f t="shared" si="25"/>
        <v>14040.7</v>
      </c>
      <c r="V40" s="84">
        <f t="shared" si="25"/>
        <v>14040.7</v>
      </c>
      <c r="W40" s="84">
        <f t="shared" si="25"/>
        <v>16389.7</v>
      </c>
      <c r="X40" s="84">
        <f t="shared" si="25"/>
        <v>14040.7</v>
      </c>
      <c r="Y40" s="84">
        <f t="shared" si="25"/>
        <v>23436.7</v>
      </c>
      <c r="Z40" s="84">
        <f t="shared" si="25"/>
        <v>24689.5</v>
      </c>
      <c r="AA40" s="84">
        <f t="shared" si="25"/>
        <v>24689.5</v>
      </c>
      <c r="AB40" s="84">
        <f t="shared" si="25"/>
        <v>24689.5</v>
      </c>
      <c r="AC40" s="84">
        <f t="shared" si="25"/>
        <v>14040.7</v>
      </c>
      <c r="AD40" s="84">
        <f t="shared" si="25"/>
        <v>14040.7</v>
      </c>
      <c r="AE40" s="84">
        <f t="shared" si="25"/>
        <v>12474.7</v>
      </c>
      <c r="AF40" s="84">
        <f t="shared" si="25"/>
        <v>14040.7</v>
      </c>
      <c r="AG40" s="84">
        <f t="shared" si="25"/>
        <v>12474.7</v>
      </c>
      <c r="AH40" s="84">
        <f t="shared" si="25"/>
        <v>12474.7</v>
      </c>
      <c r="AI40" s="84">
        <f t="shared" si="25"/>
        <v>12474.7</v>
      </c>
      <c r="AJ40" s="84">
        <f t="shared" si="25"/>
        <v>7776.7</v>
      </c>
      <c r="AK40" s="84">
        <f t="shared" si="25"/>
        <v>6210.7</v>
      </c>
    </row>
    <row r="41" spans="1:37" s="11" customFormat="1" ht="12.75" customHeight="1" x14ac:dyDescent="0.2">
      <c r="A41" s="42">
        <v>2</v>
      </c>
      <c r="B41" s="84">
        <f t="shared" ref="B41" si="26">B24+B33+25</f>
        <v>6445.6</v>
      </c>
      <c r="C41" s="84">
        <f t="shared" ref="C41:AK41" si="27">C24+C33+25</f>
        <v>9577.6</v>
      </c>
      <c r="D41" s="84">
        <f t="shared" si="27"/>
        <v>13492.6</v>
      </c>
      <c r="E41" s="84">
        <f t="shared" si="27"/>
        <v>22262.2</v>
      </c>
      <c r="F41" s="84">
        <f t="shared" si="27"/>
        <v>24611.200000000001</v>
      </c>
      <c r="G41" s="84">
        <f t="shared" si="27"/>
        <v>29309.200000000001</v>
      </c>
      <c r="H41" s="84">
        <f t="shared" si="27"/>
        <v>29309.200000000001</v>
      </c>
      <c r="I41" s="84">
        <f t="shared" si="27"/>
        <v>29309.200000000001</v>
      </c>
      <c r="J41" s="84">
        <f t="shared" si="27"/>
        <v>22262.2</v>
      </c>
      <c r="K41" s="84">
        <f t="shared" si="27"/>
        <v>13649.2</v>
      </c>
      <c r="L41" s="84">
        <f t="shared" si="27"/>
        <v>13649.2</v>
      </c>
      <c r="M41" s="84">
        <f t="shared" si="27"/>
        <v>13649.2</v>
      </c>
      <c r="N41" s="84">
        <f t="shared" si="27"/>
        <v>13649.2</v>
      </c>
      <c r="O41" s="84">
        <f t="shared" si="27"/>
        <v>15215.2</v>
      </c>
      <c r="P41" s="84">
        <f t="shared" si="27"/>
        <v>17564.2</v>
      </c>
      <c r="Q41" s="84">
        <f t="shared" si="27"/>
        <v>15215.2</v>
      </c>
      <c r="R41" s="84">
        <f t="shared" si="27"/>
        <v>17564.2</v>
      </c>
      <c r="S41" s="84">
        <f t="shared" si="27"/>
        <v>17564.2</v>
      </c>
      <c r="T41" s="84">
        <f t="shared" si="27"/>
        <v>15215.2</v>
      </c>
      <c r="U41" s="84">
        <f t="shared" si="27"/>
        <v>15215.2</v>
      </c>
      <c r="V41" s="84">
        <f t="shared" si="27"/>
        <v>15215.2</v>
      </c>
      <c r="W41" s="84">
        <f t="shared" si="27"/>
        <v>17564.2</v>
      </c>
      <c r="X41" s="84">
        <f t="shared" si="27"/>
        <v>15215.2</v>
      </c>
      <c r="Y41" s="84">
        <f t="shared" si="27"/>
        <v>24611.200000000001</v>
      </c>
      <c r="Z41" s="84">
        <f t="shared" si="27"/>
        <v>25864</v>
      </c>
      <c r="AA41" s="84">
        <f t="shared" si="27"/>
        <v>25864</v>
      </c>
      <c r="AB41" s="84">
        <f t="shared" si="27"/>
        <v>25864</v>
      </c>
      <c r="AC41" s="84">
        <f t="shared" si="27"/>
        <v>15215.2</v>
      </c>
      <c r="AD41" s="84">
        <f t="shared" si="27"/>
        <v>15215.2</v>
      </c>
      <c r="AE41" s="84">
        <f t="shared" si="27"/>
        <v>13649.2</v>
      </c>
      <c r="AF41" s="84">
        <f t="shared" si="27"/>
        <v>15215.2</v>
      </c>
      <c r="AG41" s="84">
        <f t="shared" si="27"/>
        <v>13649.2</v>
      </c>
      <c r="AH41" s="84">
        <f t="shared" si="27"/>
        <v>13649.2</v>
      </c>
      <c r="AI41" s="84">
        <f t="shared" si="27"/>
        <v>13649.2</v>
      </c>
      <c r="AJ41" s="84">
        <f t="shared" si="27"/>
        <v>8951.2000000000007</v>
      </c>
      <c r="AK41" s="84">
        <f t="shared" si="27"/>
        <v>7385.2</v>
      </c>
    </row>
    <row r="42" spans="1:37"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row>
    <row r="43" spans="1:37" s="11" customFormat="1" ht="12.75" customHeight="1" x14ac:dyDescent="0.2">
      <c r="A43" s="42">
        <v>1</v>
      </c>
      <c r="B43" s="84">
        <f t="shared" ref="B43" si="28">B26+B32+25</f>
        <v>6993.7</v>
      </c>
      <c r="C43" s="84">
        <f t="shared" ref="C43:AK43" si="29">C26+C32+25</f>
        <v>10125.700000000001</v>
      </c>
      <c r="D43" s="84">
        <f t="shared" si="29"/>
        <v>14040.7</v>
      </c>
      <c r="E43" s="84">
        <f t="shared" si="29"/>
        <v>22653.7</v>
      </c>
      <c r="F43" s="84">
        <f t="shared" si="29"/>
        <v>25002.7</v>
      </c>
      <c r="G43" s="84">
        <f t="shared" si="29"/>
        <v>29700.7</v>
      </c>
      <c r="H43" s="84">
        <f t="shared" si="29"/>
        <v>29700.7</v>
      </c>
      <c r="I43" s="84">
        <f t="shared" si="29"/>
        <v>29700.7</v>
      </c>
      <c r="J43" s="84">
        <f t="shared" si="29"/>
        <v>22653.7</v>
      </c>
      <c r="K43" s="84">
        <f t="shared" si="29"/>
        <v>14040.7</v>
      </c>
      <c r="L43" s="84">
        <f t="shared" si="29"/>
        <v>14040.7</v>
      </c>
      <c r="M43" s="84">
        <f t="shared" si="29"/>
        <v>14040.7</v>
      </c>
      <c r="N43" s="84">
        <f t="shared" si="29"/>
        <v>14040.7</v>
      </c>
      <c r="O43" s="84">
        <f t="shared" si="29"/>
        <v>15606.7</v>
      </c>
      <c r="P43" s="84">
        <f t="shared" si="29"/>
        <v>17955.7</v>
      </c>
      <c r="Q43" s="84">
        <f t="shared" si="29"/>
        <v>15606.7</v>
      </c>
      <c r="R43" s="84">
        <f t="shared" si="29"/>
        <v>17955.7</v>
      </c>
      <c r="S43" s="84">
        <f t="shared" si="29"/>
        <v>17955.7</v>
      </c>
      <c r="T43" s="84">
        <f t="shared" si="29"/>
        <v>15606.7</v>
      </c>
      <c r="U43" s="84">
        <f t="shared" si="29"/>
        <v>15606.7</v>
      </c>
      <c r="V43" s="84">
        <f t="shared" si="29"/>
        <v>15606.7</v>
      </c>
      <c r="W43" s="84">
        <f t="shared" si="29"/>
        <v>17955.7</v>
      </c>
      <c r="X43" s="84">
        <f t="shared" si="29"/>
        <v>15606.7</v>
      </c>
      <c r="Y43" s="84">
        <f t="shared" si="29"/>
        <v>25002.7</v>
      </c>
      <c r="Z43" s="84">
        <f t="shared" si="29"/>
        <v>26255.5</v>
      </c>
      <c r="AA43" s="84">
        <f t="shared" si="29"/>
        <v>26255.5</v>
      </c>
      <c r="AB43" s="84">
        <f t="shared" si="29"/>
        <v>26255.5</v>
      </c>
      <c r="AC43" s="84">
        <f t="shared" si="29"/>
        <v>15606.7</v>
      </c>
      <c r="AD43" s="84">
        <f t="shared" si="29"/>
        <v>15606.7</v>
      </c>
      <c r="AE43" s="84">
        <f t="shared" si="29"/>
        <v>14040.7</v>
      </c>
      <c r="AF43" s="84">
        <f t="shared" si="29"/>
        <v>15606.7</v>
      </c>
      <c r="AG43" s="84">
        <f t="shared" si="29"/>
        <v>14040.7</v>
      </c>
      <c r="AH43" s="84">
        <f t="shared" si="29"/>
        <v>14040.7</v>
      </c>
      <c r="AI43" s="84">
        <f t="shared" si="29"/>
        <v>14040.7</v>
      </c>
      <c r="AJ43" s="84">
        <f t="shared" si="29"/>
        <v>9342.7000000000007</v>
      </c>
      <c r="AK43" s="84">
        <f t="shared" si="29"/>
        <v>7776.7</v>
      </c>
    </row>
    <row r="44" spans="1:37" s="11" customFormat="1" ht="12.75" customHeight="1" x14ac:dyDescent="0.2">
      <c r="A44" s="42">
        <v>2</v>
      </c>
      <c r="B44" s="84">
        <f t="shared" ref="B44" si="30">B27+B33+25</f>
        <v>8011.6</v>
      </c>
      <c r="C44" s="84">
        <f t="shared" ref="C44:AK44" si="31">C27+C33+25</f>
        <v>11143.6</v>
      </c>
      <c r="D44" s="84">
        <f t="shared" si="31"/>
        <v>15058.6</v>
      </c>
      <c r="E44" s="84">
        <f t="shared" si="31"/>
        <v>23828.2</v>
      </c>
      <c r="F44" s="84">
        <f t="shared" si="31"/>
        <v>26177.200000000001</v>
      </c>
      <c r="G44" s="84">
        <f t="shared" si="31"/>
        <v>30875.200000000001</v>
      </c>
      <c r="H44" s="84">
        <f t="shared" si="31"/>
        <v>30875.200000000001</v>
      </c>
      <c r="I44" s="84">
        <f t="shared" si="31"/>
        <v>30875.200000000001</v>
      </c>
      <c r="J44" s="84">
        <f t="shared" si="31"/>
        <v>23828.2</v>
      </c>
      <c r="K44" s="84">
        <f t="shared" si="31"/>
        <v>15215.2</v>
      </c>
      <c r="L44" s="84">
        <f t="shared" si="31"/>
        <v>15215.2</v>
      </c>
      <c r="M44" s="84">
        <f t="shared" si="31"/>
        <v>15215.2</v>
      </c>
      <c r="N44" s="84">
        <f t="shared" si="31"/>
        <v>15215.2</v>
      </c>
      <c r="O44" s="84">
        <f t="shared" si="31"/>
        <v>16781.2</v>
      </c>
      <c r="P44" s="84">
        <f t="shared" si="31"/>
        <v>19130.2</v>
      </c>
      <c r="Q44" s="84">
        <f t="shared" si="31"/>
        <v>16781.2</v>
      </c>
      <c r="R44" s="84">
        <f t="shared" si="31"/>
        <v>19130.2</v>
      </c>
      <c r="S44" s="84">
        <f t="shared" si="31"/>
        <v>19130.2</v>
      </c>
      <c r="T44" s="84">
        <f t="shared" si="31"/>
        <v>16781.2</v>
      </c>
      <c r="U44" s="84">
        <f t="shared" si="31"/>
        <v>16781.2</v>
      </c>
      <c r="V44" s="84">
        <f t="shared" si="31"/>
        <v>16781.2</v>
      </c>
      <c r="W44" s="84">
        <f t="shared" si="31"/>
        <v>19130.2</v>
      </c>
      <c r="X44" s="84">
        <f t="shared" si="31"/>
        <v>16781.2</v>
      </c>
      <c r="Y44" s="84">
        <f t="shared" si="31"/>
        <v>26177.200000000001</v>
      </c>
      <c r="Z44" s="84">
        <f t="shared" si="31"/>
        <v>27430</v>
      </c>
      <c r="AA44" s="84">
        <f t="shared" si="31"/>
        <v>27430</v>
      </c>
      <c r="AB44" s="84">
        <f t="shared" si="31"/>
        <v>27430</v>
      </c>
      <c r="AC44" s="84">
        <f t="shared" si="31"/>
        <v>16781.2</v>
      </c>
      <c r="AD44" s="84">
        <f t="shared" si="31"/>
        <v>16781.2</v>
      </c>
      <c r="AE44" s="84">
        <f t="shared" si="31"/>
        <v>15215.2</v>
      </c>
      <c r="AF44" s="84">
        <f t="shared" si="31"/>
        <v>16781.2</v>
      </c>
      <c r="AG44" s="84">
        <f t="shared" si="31"/>
        <v>15215.2</v>
      </c>
      <c r="AH44" s="84">
        <f t="shared" si="31"/>
        <v>15215.2</v>
      </c>
      <c r="AI44" s="84">
        <f t="shared" si="31"/>
        <v>15215.2</v>
      </c>
      <c r="AJ44" s="84">
        <f t="shared" si="31"/>
        <v>10517.2</v>
      </c>
      <c r="AK44" s="84">
        <f t="shared" si="31"/>
        <v>8951.2000000000007</v>
      </c>
    </row>
    <row r="45" spans="1:37"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37" s="11" customFormat="1" ht="12.75" customHeight="1" x14ac:dyDescent="0.2">
      <c r="A46" s="42">
        <v>1</v>
      </c>
      <c r="B46" s="84">
        <f t="shared" ref="B46" si="32">B29+B32+25</f>
        <v>7776.7</v>
      </c>
      <c r="C46" s="84">
        <f t="shared" ref="C46:AK46" si="33">C29+C32+25</f>
        <v>10908.7</v>
      </c>
      <c r="D46" s="84">
        <f t="shared" si="33"/>
        <v>14823.7</v>
      </c>
      <c r="E46" s="84">
        <f t="shared" si="33"/>
        <v>24219.7</v>
      </c>
      <c r="F46" s="84">
        <f t="shared" si="33"/>
        <v>26568.7</v>
      </c>
      <c r="G46" s="84">
        <f t="shared" si="33"/>
        <v>31266.7</v>
      </c>
      <c r="H46" s="84">
        <f t="shared" si="33"/>
        <v>31266.7</v>
      </c>
      <c r="I46" s="84">
        <f t="shared" si="33"/>
        <v>31266.7</v>
      </c>
      <c r="J46" s="84">
        <f t="shared" si="33"/>
        <v>24219.7</v>
      </c>
      <c r="K46" s="84">
        <f t="shared" si="33"/>
        <v>15606.7</v>
      </c>
      <c r="L46" s="84">
        <f t="shared" si="33"/>
        <v>14823.7</v>
      </c>
      <c r="M46" s="84">
        <f t="shared" si="33"/>
        <v>14823.7</v>
      </c>
      <c r="N46" s="84">
        <f t="shared" si="33"/>
        <v>14823.7</v>
      </c>
      <c r="O46" s="84">
        <f t="shared" si="33"/>
        <v>16389.7</v>
      </c>
      <c r="P46" s="84">
        <f t="shared" si="33"/>
        <v>18738.7</v>
      </c>
      <c r="Q46" s="84">
        <f t="shared" si="33"/>
        <v>16389.7</v>
      </c>
      <c r="R46" s="84">
        <f t="shared" si="33"/>
        <v>18738.7</v>
      </c>
      <c r="S46" s="84">
        <f t="shared" si="33"/>
        <v>18738.7</v>
      </c>
      <c r="T46" s="84">
        <f t="shared" si="33"/>
        <v>16389.7</v>
      </c>
      <c r="U46" s="84">
        <f t="shared" si="33"/>
        <v>16389.7</v>
      </c>
      <c r="V46" s="84">
        <f t="shared" si="33"/>
        <v>16389.7</v>
      </c>
      <c r="W46" s="84">
        <f t="shared" si="33"/>
        <v>18738.7</v>
      </c>
      <c r="X46" s="84">
        <f t="shared" si="33"/>
        <v>16389.7</v>
      </c>
      <c r="Y46" s="84">
        <f t="shared" si="33"/>
        <v>25785.7</v>
      </c>
      <c r="Z46" s="84">
        <f t="shared" si="33"/>
        <v>27038.5</v>
      </c>
      <c r="AA46" s="84">
        <f t="shared" si="33"/>
        <v>27038.5</v>
      </c>
      <c r="AB46" s="84">
        <f t="shared" si="33"/>
        <v>27038.5</v>
      </c>
      <c r="AC46" s="84">
        <f t="shared" si="33"/>
        <v>16389.7</v>
      </c>
      <c r="AD46" s="84">
        <f t="shared" si="33"/>
        <v>16389.7</v>
      </c>
      <c r="AE46" s="84">
        <f t="shared" si="33"/>
        <v>14823.7</v>
      </c>
      <c r="AF46" s="84">
        <f t="shared" si="33"/>
        <v>16389.7</v>
      </c>
      <c r="AG46" s="84">
        <f t="shared" si="33"/>
        <v>14823.7</v>
      </c>
      <c r="AH46" s="84">
        <f t="shared" si="33"/>
        <v>14823.7</v>
      </c>
      <c r="AI46" s="84">
        <f t="shared" si="33"/>
        <v>14823.7</v>
      </c>
      <c r="AJ46" s="84">
        <f t="shared" si="33"/>
        <v>10125.700000000001</v>
      </c>
      <c r="AK46" s="84">
        <f t="shared" si="33"/>
        <v>8559.7000000000007</v>
      </c>
    </row>
    <row r="47" spans="1:37" s="11" customFormat="1" ht="12.75" customHeight="1" x14ac:dyDescent="0.2">
      <c r="A47" s="42">
        <v>2</v>
      </c>
      <c r="B47" s="84">
        <f t="shared" ref="B47" si="34">B30+B33+25</f>
        <v>8794.6</v>
      </c>
      <c r="C47" s="84">
        <f t="shared" ref="C47:AK47" si="35">C30+C33+25</f>
        <v>11926.6</v>
      </c>
      <c r="D47" s="84">
        <f t="shared" si="35"/>
        <v>15841.6</v>
      </c>
      <c r="E47" s="84">
        <f t="shared" si="35"/>
        <v>25394.2</v>
      </c>
      <c r="F47" s="84">
        <f t="shared" si="35"/>
        <v>27743.200000000001</v>
      </c>
      <c r="G47" s="84">
        <f t="shared" si="35"/>
        <v>32441.200000000001</v>
      </c>
      <c r="H47" s="84">
        <f t="shared" si="35"/>
        <v>32441.200000000001</v>
      </c>
      <c r="I47" s="84">
        <f t="shared" si="35"/>
        <v>32441.200000000001</v>
      </c>
      <c r="J47" s="84">
        <f t="shared" si="35"/>
        <v>25394.2</v>
      </c>
      <c r="K47" s="84">
        <f t="shared" si="35"/>
        <v>16781.2</v>
      </c>
      <c r="L47" s="84">
        <f t="shared" si="35"/>
        <v>15998.2</v>
      </c>
      <c r="M47" s="84">
        <f t="shared" si="35"/>
        <v>15998.2</v>
      </c>
      <c r="N47" s="84">
        <f t="shared" si="35"/>
        <v>15998.2</v>
      </c>
      <c r="O47" s="84">
        <f t="shared" si="35"/>
        <v>17564.2</v>
      </c>
      <c r="P47" s="84">
        <f t="shared" si="35"/>
        <v>19913.2</v>
      </c>
      <c r="Q47" s="84">
        <f t="shared" si="35"/>
        <v>17564.2</v>
      </c>
      <c r="R47" s="84">
        <f t="shared" si="35"/>
        <v>19913.2</v>
      </c>
      <c r="S47" s="84">
        <f t="shared" si="35"/>
        <v>19913.2</v>
      </c>
      <c r="T47" s="84">
        <f t="shared" si="35"/>
        <v>17564.2</v>
      </c>
      <c r="U47" s="84">
        <f t="shared" si="35"/>
        <v>17564.2</v>
      </c>
      <c r="V47" s="84">
        <f t="shared" si="35"/>
        <v>17564.2</v>
      </c>
      <c r="W47" s="84">
        <f t="shared" si="35"/>
        <v>19913.2</v>
      </c>
      <c r="X47" s="84">
        <f t="shared" si="35"/>
        <v>17564.2</v>
      </c>
      <c r="Y47" s="84">
        <f t="shared" si="35"/>
        <v>26960.2</v>
      </c>
      <c r="Z47" s="84">
        <f t="shared" si="35"/>
        <v>28213</v>
      </c>
      <c r="AA47" s="84">
        <f t="shared" si="35"/>
        <v>28213</v>
      </c>
      <c r="AB47" s="84">
        <f t="shared" si="35"/>
        <v>28213</v>
      </c>
      <c r="AC47" s="84">
        <f t="shared" si="35"/>
        <v>17564.2</v>
      </c>
      <c r="AD47" s="84">
        <f t="shared" si="35"/>
        <v>17564.2</v>
      </c>
      <c r="AE47" s="84">
        <f t="shared" si="35"/>
        <v>15998.2</v>
      </c>
      <c r="AF47" s="84">
        <f t="shared" si="35"/>
        <v>17564.2</v>
      </c>
      <c r="AG47" s="84">
        <f t="shared" si="35"/>
        <v>15998.2</v>
      </c>
      <c r="AH47" s="84">
        <f t="shared" si="35"/>
        <v>15998.2</v>
      </c>
      <c r="AI47" s="84">
        <f t="shared" si="35"/>
        <v>15998.2</v>
      </c>
      <c r="AJ47" s="84">
        <f t="shared" si="35"/>
        <v>11300.2</v>
      </c>
      <c r="AK47" s="84">
        <f t="shared" si="35"/>
        <v>9734.2000000000007</v>
      </c>
    </row>
    <row r="48" spans="1:37" s="11" customFormat="1" ht="12.75" customHeight="1" x14ac:dyDescent="0.2">
      <c r="A48" s="123"/>
    </row>
    <row r="49" spans="1:2" x14ac:dyDescent="0.2">
      <c r="A49" s="223" t="s">
        <v>157</v>
      </c>
    </row>
    <row r="50" spans="1:2" x14ac:dyDescent="0.2">
      <c r="A50" s="223"/>
    </row>
    <row r="51" spans="1:2" ht="13.5" thickBot="1" x14ac:dyDescent="0.25">
      <c r="A51" s="123"/>
    </row>
    <row r="52" spans="1:2" s="11" customFormat="1" ht="178.5" customHeight="1" thickBot="1" x14ac:dyDescent="0.25">
      <c r="A52" s="220" t="s">
        <v>299</v>
      </c>
      <c r="B52" s="219"/>
    </row>
    <row r="53" spans="1:2" s="11" customFormat="1" ht="12.75" customHeight="1" x14ac:dyDescent="0.2"/>
    <row r="54" spans="1:2" x14ac:dyDescent="0.2">
      <c r="A54" s="156" t="s">
        <v>80</v>
      </c>
    </row>
    <row r="55" spans="1:2" ht="25.5" customHeight="1" x14ac:dyDescent="0.2">
      <c r="A55" s="150" t="s">
        <v>295</v>
      </c>
    </row>
    <row r="56" spans="1:2" ht="49.5" customHeight="1" x14ac:dyDescent="0.2">
      <c r="A56" s="150" t="s">
        <v>296</v>
      </c>
    </row>
    <row r="57" spans="1:2" ht="12.75" customHeight="1" x14ac:dyDescent="0.2">
      <c r="A57"/>
    </row>
    <row r="58" spans="1:2" x14ac:dyDescent="0.2">
      <c r="A58" s="137" t="s">
        <v>58</v>
      </c>
    </row>
    <row r="59" spans="1:2" s="155" customFormat="1" ht="35.25" customHeight="1" x14ac:dyDescent="0.2">
      <c r="A59" s="138" t="s">
        <v>163</v>
      </c>
    </row>
    <row r="60" spans="1:2" s="155" customFormat="1" ht="35.25" customHeight="1" x14ac:dyDescent="0.2">
      <c r="A60" s="150" t="s">
        <v>188</v>
      </c>
    </row>
    <row r="61" spans="1:2" s="155" customFormat="1" ht="35.25" customHeight="1" x14ac:dyDescent="0.2">
      <c r="A61" s="138" t="s">
        <v>164</v>
      </c>
    </row>
    <row r="62" spans="1:2" s="155" customFormat="1" ht="13.5" customHeight="1" x14ac:dyDescent="0.2">
      <c r="A62" s="138" t="s">
        <v>165</v>
      </c>
    </row>
    <row r="63" spans="1:2" s="155" customFormat="1" ht="35.25" customHeight="1" x14ac:dyDescent="0.2">
      <c r="A63" s="138" t="s">
        <v>162</v>
      </c>
    </row>
    <row r="64" spans="1:2" ht="24" x14ac:dyDescent="0.2">
      <c r="A64" s="145" t="s">
        <v>173</v>
      </c>
    </row>
    <row r="65" spans="1:1" s="155" customFormat="1" ht="26.25" customHeight="1" x14ac:dyDescent="0.2">
      <c r="A65" s="157" t="s">
        <v>90</v>
      </c>
    </row>
    <row r="66" spans="1:1" s="155" customFormat="1" ht="12" customHeight="1" x14ac:dyDescent="0.2">
      <c r="A66" s="157"/>
    </row>
    <row r="67" spans="1:1" s="155" customFormat="1" ht="198.75" customHeight="1" x14ac:dyDescent="0.2">
      <c r="A67" s="186" t="s">
        <v>208</v>
      </c>
    </row>
    <row r="68" spans="1:1" x14ac:dyDescent="0.2">
      <c r="A68" s="146"/>
    </row>
    <row r="69" spans="1:1" ht="24" x14ac:dyDescent="0.2">
      <c r="A69" s="156" t="s">
        <v>92</v>
      </c>
    </row>
    <row r="70" spans="1:1" ht="40.5" hidden="1" customHeight="1" x14ac:dyDescent="0.2">
      <c r="A70" s="221" t="s">
        <v>222</v>
      </c>
    </row>
    <row r="71" spans="1:1" s="11" customFormat="1" ht="24" customHeight="1" x14ac:dyDescent="0.2">
      <c r="A71" s="144" t="s">
        <v>297</v>
      </c>
    </row>
    <row r="72" spans="1:1" x14ac:dyDescent="0.2">
      <c r="A72" s="13"/>
    </row>
    <row r="73" spans="1:1" x14ac:dyDescent="0.2">
      <c r="A73" s="139" t="s">
        <v>65</v>
      </c>
    </row>
    <row r="74" spans="1:1" ht="98.25" customHeight="1" x14ac:dyDescent="0.2">
      <c r="A74" s="152" t="s">
        <v>298</v>
      </c>
    </row>
    <row r="75" spans="1:1" x14ac:dyDescent="0.2">
      <c r="A75" s="13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sheetData>
  <mergeCells count="1">
    <mergeCell ref="A49:A50"/>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2"/>
  <sheetViews>
    <sheetView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'BAR BB| Open rates'!R3</f>
        <v>45639</v>
      </c>
      <c r="C4" s="148">
        <f>'BAR BB| Open rates'!S3</f>
        <v>45646</v>
      </c>
      <c r="D4" s="218">
        <f>'BAR BB| Open rates'!T3</f>
        <v>45653</v>
      </c>
      <c r="E4" s="218">
        <f>'BAR BB| Open rates'!U3</f>
        <v>45655</v>
      </c>
      <c r="F4" s="218">
        <f>'BAR BB| Open rates'!V3</f>
        <v>45656</v>
      </c>
      <c r="G4" s="218">
        <f>'BAR BB| Open rates'!W3</f>
        <v>45658</v>
      </c>
      <c r="H4" s="218">
        <f>'BAR BB| Open rates'!X3</f>
        <v>45660</v>
      </c>
      <c r="I4" s="218">
        <f>'BAR BB| Open rates'!Y3</f>
        <v>45663</v>
      </c>
      <c r="J4" s="218">
        <f>'BAR BB| Open rates'!Z3</f>
        <v>45664</v>
      </c>
      <c r="K4" s="218">
        <f>'BAR BB| Open rates'!AA3</f>
        <v>45665</v>
      </c>
      <c r="L4" s="218">
        <f>'BAR BB| Open rates'!AB3</f>
        <v>45666</v>
      </c>
      <c r="M4" s="148">
        <f>'BAR BB| Open rates'!AC3</f>
        <v>45670</v>
      </c>
      <c r="N4" s="148">
        <f>'BAR BB| Open rates'!AD3</f>
        <v>45674</v>
      </c>
      <c r="O4" s="148">
        <f>'BAR BB| Open rates'!AE3</f>
        <v>45676</v>
      </c>
      <c r="P4" s="148">
        <f>'BAR BB| Open rates'!AF3</f>
        <v>45681</v>
      </c>
      <c r="Q4" s="148">
        <f>'BAR BB| Open rates'!AG3</f>
        <v>45683</v>
      </c>
      <c r="R4" s="148">
        <f>'BAR BB| Open rates'!AH3</f>
        <v>45688</v>
      </c>
      <c r="S4" s="148">
        <f>'BAR BB| Open rates'!AI3</f>
        <v>45689</v>
      </c>
      <c r="T4" s="148">
        <f>'BAR BB| Open rates'!AJ3</f>
        <v>45690</v>
      </c>
      <c r="U4" s="148">
        <f>'BAR BB| Open rates'!AK3</f>
        <v>45691</v>
      </c>
      <c r="V4" s="148">
        <f>'BAR BB| Open rates'!AL3</f>
        <v>45692</v>
      </c>
      <c r="W4" s="148">
        <f>'BAR BB| Open rates'!AM3</f>
        <v>45695</v>
      </c>
      <c r="X4" s="148">
        <f>'BAR BB| Open rates'!AN3</f>
        <v>45697</v>
      </c>
      <c r="Y4" s="148">
        <f>'BAR BB| Open rates'!AO3</f>
        <v>45702</v>
      </c>
      <c r="Z4" s="148">
        <f>'BAR BB| Open rates'!AP3</f>
        <v>45708</v>
      </c>
      <c r="AA4" s="218">
        <f>'BAR BB| Open rates'!AQ3</f>
        <v>45709</v>
      </c>
      <c r="AB4" s="218">
        <f>'BAR BB| Open rates'!AR3</f>
        <v>45712</v>
      </c>
      <c r="AC4" s="218">
        <f>'BAR BB| Open rates'!AS3</f>
        <v>45714</v>
      </c>
      <c r="AD4" s="218">
        <f>'BAR BB| Open rates'!AT3</f>
        <v>45717</v>
      </c>
      <c r="AE4" s="218">
        <f>'BAR BB| Open rates'!AU3</f>
        <v>45718</v>
      </c>
      <c r="AF4" s="218">
        <f>'BAR BB| Open rates'!AV3</f>
        <v>45723</v>
      </c>
      <c r="AG4" s="218">
        <f>'BAR BB| Open rates'!AW3</f>
        <v>45725</v>
      </c>
      <c r="AH4" s="148">
        <f>'BAR BB| Open rates'!AX3</f>
        <v>45727</v>
      </c>
      <c r="AI4" s="148">
        <f>'BAR BB| Open rates'!AY3</f>
        <v>45730</v>
      </c>
      <c r="AJ4" s="148">
        <f>'BAR BB| Open rates'!AZ3</f>
        <v>45732</v>
      </c>
      <c r="AK4" s="148">
        <f>'BAR BB| Open rates'!BA3</f>
        <v>45746</v>
      </c>
    </row>
    <row r="5" spans="1:37" ht="21.75" hidden="1" customHeight="1" x14ac:dyDescent="0.2">
      <c r="A5" s="161"/>
      <c r="B5" s="148">
        <f>'BAR BB| Open rates'!R4</f>
        <v>45645</v>
      </c>
      <c r="C5" s="148">
        <f>'BAR BB| Open rates'!S4</f>
        <v>45652</v>
      </c>
      <c r="D5" s="218">
        <f>'BAR BB| Open rates'!T4</f>
        <v>45654</v>
      </c>
      <c r="E5" s="218">
        <f>'BAR BB| Open rates'!U4</f>
        <v>45655</v>
      </c>
      <c r="F5" s="218">
        <f>'BAR BB| Open rates'!V4</f>
        <v>45657</v>
      </c>
      <c r="G5" s="218">
        <f>'BAR BB| Open rates'!W4</f>
        <v>45659</v>
      </c>
      <c r="H5" s="218">
        <f>'BAR BB| Open rates'!X4</f>
        <v>45662</v>
      </c>
      <c r="I5" s="218">
        <f>'BAR BB| Open rates'!Y4</f>
        <v>45663</v>
      </c>
      <c r="J5" s="218">
        <f>'BAR BB| Open rates'!Z4</f>
        <v>45664</v>
      </c>
      <c r="K5" s="218">
        <f>'BAR BB| Open rates'!AA4</f>
        <v>45665</v>
      </c>
      <c r="L5" s="218">
        <f>'BAR BB| Open rates'!AB4</f>
        <v>45669</v>
      </c>
      <c r="M5" s="148">
        <f>'BAR BB| Open rates'!AC4</f>
        <v>45673</v>
      </c>
      <c r="N5" s="148">
        <f>'BAR BB| Open rates'!AD4</f>
        <v>45675</v>
      </c>
      <c r="O5" s="148">
        <f>'BAR BB| Open rates'!AE4</f>
        <v>45680</v>
      </c>
      <c r="P5" s="148">
        <f>'BAR BB| Open rates'!AF4</f>
        <v>45682</v>
      </c>
      <c r="Q5" s="148">
        <f>'BAR BB| Open rates'!AG4</f>
        <v>45687</v>
      </c>
      <c r="R5" s="148">
        <f>'BAR BB| Open rates'!AH4</f>
        <v>45688</v>
      </c>
      <c r="S5" s="148">
        <f>'BAR BB| Open rates'!AI4</f>
        <v>45689</v>
      </c>
      <c r="T5" s="148">
        <f>'BAR BB| Open rates'!AJ4</f>
        <v>45690</v>
      </c>
      <c r="U5" s="148">
        <f>'BAR BB| Open rates'!AK4</f>
        <v>45691</v>
      </c>
      <c r="V5" s="148">
        <f>'BAR BB| Open rates'!AL4</f>
        <v>45694</v>
      </c>
      <c r="W5" s="148">
        <f>'BAR BB| Open rates'!AM4</f>
        <v>45696</v>
      </c>
      <c r="X5" s="148">
        <f>'BAR BB| Open rates'!AN4</f>
        <v>45701</v>
      </c>
      <c r="Y5" s="148">
        <f>'BAR BB| Open rates'!AO4</f>
        <v>45707</v>
      </c>
      <c r="Z5" s="148">
        <f>'BAR BB| Open rates'!AP4</f>
        <v>45708</v>
      </c>
      <c r="AA5" s="218">
        <f>'BAR BB| Open rates'!AQ4</f>
        <v>45711</v>
      </c>
      <c r="AB5" s="218">
        <f>'BAR BB| Open rates'!AR4</f>
        <v>45713</v>
      </c>
      <c r="AC5" s="218">
        <f>'BAR BB| Open rates'!AS4</f>
        <v>45716</v>
      </c>
      <c r="AD5" s="218">
        <f>'BAR BB| Open rates'!AT4</f>
        <v>45717</v>
      </c>
      <c r="AE5" s="218">
        <f>'BAR BB| Open rates'!AU4</f>
        <v>45722</v>
      </c>
      <c r="AF5" s="218">
        <f>'BAR BB| Open rates'!AV4</f>
        <v>45724</v>
      </c>
      <c r="AG5" s="218">
        <f>'BAR BB| Open rates'!AW4</f>
        <v>45726</v>
      </c>
      <c r="AH5" s="148">
        <f>'BAR BB| Open rates'!AX4</f>
        <v>45729</v>
      </c>
      <c r="AI5" s="148">
        <f>'BAR BB| Open rates'!AY4</f>
        <v>45731</v>
      </c>
      <c r="AJ5" s="148">
        <f>'BAR BB| Open rates'!AZ4</f>
        <v>45745</v>
      </c>
      <c r="AK5" s="148">
        <f>'BAR BB| Open rates'!BA4</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'BAR BB| Open rates'!R6</f>
        <v>6900</v>
      </c>
      <c r="C7" s="160">
        <f>'BAR BB| Open rates'!S6</f>
        <v>10900</v>
      </c>
      <c r="D7" s="160">
        <f>'BAR BB| Open rates'!T6</f>
        <v>15900</v>
      </c>
      <c r="E7" s="160">
        <f>'BAR BB| Open rates'!U6</f>
        <v>26900</v>
      </c>
      <c r="F7" s="160">
        <f>'BAR BB| Open rates'!V6</f>
        <v>29900</v>
      </c>
      <c r="G7" s="160">
        <f>'BAR BB| Open rates'!W6</f>
        <v>35900</v>
      </c>
      <c r="H7" s="160">
        <f>'BAR BB| Open rates'!X6</f>
        <v>35900</v>
      </c>
      <c r="I7" s="160">
        <f>'BAR BB| Open rates'!Y6</f>
        <v>35900</v>
      </c>
      <c r="J7" s="160">
        <f>'BAR BB| Open rates'!Z6</f>
        <v>26900</v>
      </c>
      <c r="K7" s="160">
        <f>'BAR BB| Open rates'!AA6</f>
        <v>15900</v>
      </c>
      <c r="L7" s="160">
        <f>'BAR BB| Open rates'!AB6</f>
        <v>15900</v>
      </c>
      <c r="M7" s="160">
        <f>'BAR BB| Open rates'!AC6</f>
        <v>15900</v>
      </c>
      <c r="N7" s="160">
        <f>'BAR BB| Open rates'!AD6</f>
        <v>15900</v>
      </c>
      <c r="O7" s="160">
        <f>'BAR BB| Open rates'!AE6</f>
        <v>17900</v>
      </c>
      <c r="P7" s="160">
        <f>'BAR BB| Open rates'!AF6</f>
        <v>20900</v>
      </c>
      <c r="Q7" s="160">
        <f>'BAR BB| Open rates'!AG6</f>
        <v>17900</v>
      </c>
      <c r="R7" s="160">
        <f>'BAR BB| Open rates'!AH6</f>
        <v>20900</v>
      </c>
      <c r="S7" s="160">
        <f>'BAR BB| Open rates'!AI6</f>
        <v>20900</v>
      </c>
      <c r="T7" s="160">
        <f>'BAR BB| Open rates'!AJ6</f>
        <v>17900</v>
      </c>
      <c r="U7" s="160">
        <f>'BAR BB| Open rates'!AK6</f>
        <v>17900</v>
      </c>
      <c r="V7" s="160">
        <f>'BAR BB| Open rates'!AL6</f>
        <v>17900</v>
      </c>
      <c r="W7" s="160">
        <f>'BAR BB| Open rates'!AM6</f>
        <v>20900</v>
      </c>
      <c r="X7" s="160">
        <f>'BAR BB| Open rates'!AN6</f>
        <v>17900</v>
      </c>
      <c r="Y7" s="160">
        <f>'BAR BB| Open rates'!AO6</f>
        <v>29900</v>
      </c>
      <c r="Z7" s="160">
        <f>'BAR BB| Open rates'!AP6</f>
        <v>31500</v>
      </c>
      <c r="AA7" s="160">
        <f>'BAR BB| Open rates'!AQ6</f>
        <v>31500</v>
      </c>
      <c r="AB7" s="160">
        <f>'BAR BB| Open rates'!AR6</f>
        <v>31500</v>
      </c>
      <c r="AC7" s="160">
        <f>'BAR BB| Open rates'!AS6</f>
        <v>17900</v>
      </c>
      <c r="AD7" s="160">
        <f>'BAR BB| Open rates'!AT6</f>
        <v>17900</v>
      </c>
      <c r="AE7" s="160">
        <f>'BAR BB| Open rates'!AU6</f>
        <v>15900</v>
      </c>
      <c r="AF7" s="160">
        <f>'BAR BB| Open rates'!AV6</f>
        <v>17900</v>
      </c>
      <c r="AG7" s="160">
        <f>'BAR BB| Open rates'!AW6</f>
        <v>15900</v>
      </c>
      <c r="AH7" s="160">
        <f>'BAR BB| Open rates'!AX6</f>
        <v>15900</v>
      </c>
      <c r="AI7" s="160">
        <f>'BAR BB| Open rates'!AY6</f>
        <v>15900</v>
      </c>
      <c r="AJ7" s="160">
        <f>'BAR BB| Open rates'!AZ6</f>
        <v>9900</v>
      </c>
      <c r="AK7" s="160">
        <f>'BAR BB| Open rates'!BA6</f>
        <v>7900</v>
      </c>
    </row>
    <row r="8" spans="1:37" s="11" customFormat="1" ht="12.75" hidden="1" customHeight="1" x14ac:dyDescent="0.2">
      <c r="A8" s="163">
        <v>2</v>
      </c>
      <c r="B8" s="160">
        <f>'BAR BB| Open rates'!R7</f>
        <v>8200</v>
      </c>
      <c r="C8" s="160">
        <f>'BAR BB| Open rates'!S7</f>
        <v>12200</v>
      </c>
      <c r="D8" s="160">
        <f>'BAR BB| Open rates'!T7</f>
        <v>17200</v>
      </c>
      <c r="E8" s="160">
        <f>'BAR BB| Open rates'!U7</f>
        <v>28400</v>
      </c>
      <c r="F8" s="160">
        <f>'BAR BB| Open rates'!V7</f>
        <v>31400</v>
      </c>
      <c r="G8" s="160">
        <f>'BAR BB| Open rates'!W7</f>
        <v>37400</v>
      </c>
      <c r="H8" s="160">
        <f>'BAR BB| Open rates'!X7</f>
        <v>37400</v>
      </c>
      <c r="I8" s="160">
        <f>'BAR BB| Open rates'!Y7</f>
        <v>37400</v>
      </c>
      <c r="J8" s="160">
        <f>'BAR BB| Open rates'!Z7</f>
        <v>28400</v>
      </c>
      <c r="K8" s="160">
        <f>'BAR BB| Open rates'!AA7</f>
        <v>17400</v>
      </c>
      <c r="L8" s="160">
        <f>'BAR BB| Open rates'!AB7</f>
        <v>17400</v>
      </c>
      <c r="M8" s="160">
        <f>'BAR BB| Open rates'!AC7</f>
        <v>17400</v>
      </c>
      <c r="N8" s="160">
        <f>'BAR BB| Open rates'!AD7</f>
        <v>17400</v>
      </c>
      <c r="O8" s="160">
        <f>'BAR BB| Open rates'!AE7</f>
        <v>19400</v>
      </c>
      <c r="P8" s="160">
        <f>'BAR BB| Open rates'!AF7</f>
        <v>22400</v>
      </c>
      <c r="Q8" s="160">
        <f>'BAR BB| Open rates'!AG7</f>
        <v>19400</v>
      </c>
      <c r="R8" s="160">
        <f>'BAR BB| Open rates'!AH7</f>
        <v>22400</v>
      </c>
      <c r="S8" s="160">
        <f>'BAR BB| Open rates'!AI7</f>
        <v>22400</v>
      </c>
      <c r="T8" s="160">
        <f>'BAR BB| Open rates'!AJ7</f>
        <v>19400</v>
      </c>
      <c r="U8" s="160">
        <f>'BAR BB| Open rates'!AK7</f>
        <v>19400</v>
      </c>
      <c r="V8" s="160">
        <f>'BAR BB| Open rates'!AL7</f>
        <v>19400</v>
      </c>
      <c r="W8" s="160">
        <f>'BAR BB| Open rates'!AM7</f>
        <v>22400</v>
      </c>
      <c r="X8" s="160">
        <f>'BAR BB| Open rates'!AN7</f>
        <v>19400</v>
      </c>
      <c r="Y8" s="160">
        <f>'BAR BB| Open rates'!AO7</f>
        <v>31400</v>
      </c>
      <c r="Z8" s="160">
        <f>'BAR BB| Open rates'!AP7</f>
        <v>33000</v>
      </c>
      <c r="AA8" s="160">
        <f>'BAR BB| Open rates'!AQ7</f>
        <v>33000</v>
      </c>
      <c r="AB8" s="160">
        <f>'BAR BB| Open rates'!AR7</f>
        <v>33000</v>
      </c>
      <c r="AC8" s="160">
        <f>'BAR BB| Open rates'!AS7</f>
        <v>19400</v>
      </c>
      <c r="AD8" s="160">
        <f>'BAR BB| Open rates'!AT7</f>
        <v>19400</v>
      </c>
      <c r="AE8" s="160">
        <f>'BAR BB| Open rates'!AU7</f>
        <v>17400</v>
      </c>
      <c r="AF8" s="160">
        <f>'BAR BB| Open rates'!AV7</f>
        <v>19400</v>
      </c>
      <c r="AG8" s="160">
        <f>'BAR BB| Open rates'!AW7</f>
        <v>17400</v>
      </c>
      <c r="AH8" s="160">
        <f>'BAR BB| Open rates'!AX7</f>
        <v>17400</v>
      </c>
      <c r="AI8" s="160">
        <f>'BAR BB| Open rates'!AY7</f>
        <v>17400</v>
      </c>
      <c r="AJ8" s="160">
        <f>'BAR BB| Open rates'!AZ7</f>
        <v>11400</v>
      </c>
      <c r="AK8" s="160">
        <f>'BAR BB| Open rates'!BA7</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'BAR BB| Open rates'!R9</f>
        <v>8900</v>
      </c>
      <c r="C10" s="160">
        <f>'BAR BB| Open rates'!S9</f>
        <v>12900</v>
      </c>
      <c r="D10" s="160">
        <f>'BAR BB| Open rates'!T9</f>
        <v>17900</v>
      </c>
      <c r="E10" s="160">
        <f>'BAR BB| Open rates'!U9</f>
        <v>28900</v>
      </c>
      <c r="F10" s="160">
        <f>'BAR BB| Open rates'!V9</f>
        <v>31900</v>
      </c>
      <c r="G10" s="160">
        <f>'BAR BB| Open rates'!W9</f>
        <v>37900</v>
      </c>
      <c r="H10" s="160">
        <f>'BAR BB| Open rates'!X9</f>
        <v>37900</v>
      </c>
      <c r="I10" s="160">
        <f>'BAR BB| Open rates'!Y9</f>
        <v>37900</v>
      </c>
      <c r="J10" s="160">
        <f>'BAR BB| Open rates'!Z9</f>
        <v>28900</v>
      </c>
      <c r="K10" s="160">
        <f>'BAR BB| Open rates'!AA9</f>
        <v>17900</v>
      </c>
      <c r="L10" s="160">
        <f>'BAR BB| Open rates'!AB9</f>
        <v>17900</v>
      </c>
      <c r="M10" s="160">
        <f>'BAR BB| Open rates'!AC9</f>
        <v>17900</v>
      </c>
      <c r="N10" s="160">
        <f>'BAR BB| Open rates'!AD9</f>
        <v>17900</v>
      </c>
      <c r="O10" s="160">
        <f>'BAR BB| Open rates'!AE9</f>
        <v>19900</v>
      </c>
      <c r="P10" s="160">
        <f>'BAR BB| Open rates'!AF9</f>
        <v>22900</v>
      </c>
      <c r="Q10" s="160">
        <f>'BAR BB| Open rates'!AG9</f>
        <v>19900</v>
      </c>
      <c r="R10" s="160">
        <f>'BAR BB| Open rates'!AH9</f>
        <v>22900</v>
      </c>
      <c r="S10" s="160">
        <f>'BAR BB| Open rates'!AI9</f>
        <v>22900</v>
      </c>
      <c r="T10" s="160">
        <f>'BAR BB| Open rates'!AJ9</f>
        <v>19900</v>
      </c>
      <c r="U10" s="160">
        <f>'BAR BB| Open rates'!AK9</f>
        <v>19900</v>
      </c>
      <c r="V10" s="160">
        <f>'BAR BB| Open rates'!AL9</f>
        <v>19900</v>
      </c>
      <c r="W10" s="160">
        <f>'BAR BB| Open rates'!AM9</f>
        <v>22900</v>
      </c>
      <c r="X10" s="160">
        <f>'BAR BB| Open rates'!AN9</f>
        <v>19900</v>
      </c>
      <c r="Y10" s="160">
        <f>'BAR BB| Open rates'!AO9</f>
        <v>31900</v>
      </c>
      <c r="Z10" s="160">
        <f>'BAR BB| Open rates'!AP9</f>
        <v>33500</v>
      </c>
      <c r="AA10" s="160">
        <f>'BAR BB| Open rates'!AQ9</f>
        <v>33500</v>
      </c>
      <c r="AB10" s="160">
        <f>'BAR BB| Open rates'!AR9</f>
        <v>33500</v>
      </c>
      <c r="AC10" s="160">
        <f>'BAR BB| Open rates'!AS9</f>
        <v>19900</v>
      </c>
      <c r="AD10" s="160">
        <f>'BAR BB| Open rates'!AT9</f>
        <v>19900</v>
      </c>
      <c r="AE10" s="160">
        <f>'BAR BB| Open rates'!AU9</f>
        <v>17900</v>
      </c>
      <c r="AF10" s="160">
        <f>'BAR BB| Open rates'!AV9</f>
        <v>19900</v>
      </c>
      <c r="AG10" s="160">
        <f>'BAR BB| Open rates'!AW9</f>
        <v>17900</v>
      </c>
      <c r="AH10" s="160">
        <f>'BAR BB| Open rates'!AX9</f>
        <v>17900</v>
      </c>
      <c r="AI10" s="160">
        <f>'BAR BB| Open rates'!AY9</f>
        <v>17900</v>
      </c>
      <c r="AJ10" s="160">
        <f>'BAR BB| Open rates'!AZ9</f>
        <v>11900</v>
      </c>
      <c r="AK10" s="160">
        <f>'BAR BB| Open rates'!BA9</f>
        <v>9900</v>
      </c>
    </row>
    <row r="11" spans="1:37" s="11" customFormat="1" ht="12.75" hidden="1" customHeight="1" x14ac:dyDescent="0.2">
      <c r="A11" s="163">
        <v>2</v>
      </c>
      <c r="B11" s="160">
        <f>'BAR BB| Open rates'!R10</f>
        <v>10200</v>
      </c>
      <c r="C11" s="160">
        <f>'BAR BB| Open rates'!S10</f>
        <v>14200</v>
      </c>
      <c r="D11" s="160">
        <f>'BAR BB| Open rates'!T10</f>
        <v>19200</v>
      </c>
      <c r="E11" s="160">
        <f>'BAR BB| Open rates'!U10</f>
        <v>30400</v>
      </c>
      <c r="F11" s="160">
        <f>'BAR BB| Open rates'!V10</f>
        <v>33400</v>
      </c>
      <c r="G11" s="160">
        <f>'BAR BB| Open rates'!W10</f>
        <v>39400</v>
      </c>
      <c r="H11" s="160">
        <f>'BAR BB| Open rates'!X10</f>
        <v>39400</v>
      </c>
      <c r="I11" s="160">
        <f>'BAR BB| Open rates'!Y10</f>
        <v>39400</v>
      </c>
      <c r="J11" s="160">
        <f>'BAR BB| Open rates'!Z10</f>
        <v>30400</v>
      </c>
      <c r="K11" s="160">
        <f>'BAR BB| Open rates'!AA10</f>
        <v>19400</v>
      </c>
      <c r="L11" s="160">
        <f>'BAR BB| Open rates'!AB10</f>
        <v>19400</v>
      </c>
      <c r="M11" s="160">
        <f>'BAR BB| Open rates'!AC10</f>
        <v>19400</v>
      </c>
      <c r="N11" s="160">
        <f>'BAR BB| Open rates'!AD10</f>
        <v>19400</v>
      </c>
      <c r="O11" s="160">
        <f>'BAR BB| Open rates'!AE10</f>
        <v>21400</v>
      </c>
      <c r="P11" s="160">
        <f>'BAR BB| Open rates'!AF10</f>
        <v>24400</v>
      </c>
      <c r="Q11" s="160">
        <f>'BAR BB| Open rates'!AG10</f>
        <v>21400</v>
      </c>
      <c r="R11" s="160">
        <f>'BAR BB| Open rates'!AH10</f>
        <v>24400</v>
      </c>
      <c r="S11" s="160">
        <f>'BAR BB| Open rates'!AI10</f>
        <v>24400</v>
      </c>
      <c r="T11" s="160">
        <f>'BAR BB| Open rates'!AJ10</f>
        <v>21400</v>
      </c>
      <c r="U11" s="160">
        <f>'BAR BB| Open rates'!AK10</f>
        <v>21400</v>
      </c>
      <c r="V11" s="160">
        <f>'BAR BB| Open rates'!AL10</f>
        <v>21400</v>
      </c>
      <c r="W11" s="160">
        <f>'BAR BB| Open rates'!AM10</f>
        <v>24400</v>
      </c>
      <c r="X11" s="160">
        <f>'BAR BB| Open rates'!AN10</f>
        <v>21400</v>
      </c>
      <c r="Y11" s="160">
        <f>'BAR BB| Open rates'!AO10</f>
        <v>33400</v>
      </c>
      <c r="Z11" s="160">
        <f>'BAR BB| Open rates'!AP10</f>
        <v>35000</v>
      </c>
      <c r="AA11" s="160">
        <f>'BAR BB| Open rates'!AQ10</f>
        <v>35000</v>
      </c>
      <c r="AB11" s="160">
        <f>'BAR BB| Open rates'!AR10</f>
        <v>35000</v>
      </c>
      <c r="AC11" s="160">
        <f>'BAR BB| Open rates'!AS10</f>
        <v>21400</v>
      </c>
      <c r="AD11" s="160">
        <f>'BAR BB| Open rates'!AT10</f>
        <v>21400</v>
      </c>
      <c r="AE11" s="160">
        <f>'BAR BB| Open rates'!AU10</f>
        <v>19400</v>
      </c>
      <c r="AF11" s="160">
        <f>'BAR BB| Open rates'!AV10</f>
        <v>21400</v>
      </c>
      <c r="AG11" s="160">
        <f>'BAR BB| Open rates'!AW10</f>
        <v>19400</v>
      </c>
      <c r="AH11" s="160">
        <f>'BAR BB| Open rates'!AX10</f>
        <v>19400</v>
      </c>
      <c r="AI11" s="160">
        <f>'BAR BB| Open rates'!AY10</f>
        <v>19400</v>
      </c>
      <c r="AJ11" s="160">
        <f>'BAR BB| Open rates'!AZ10</f>
        <v>13400</v>
      </c>
      <c r="AK11" s="160">
        <f>'BAR BB| Open rates'!BA10</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'BAR BB| Open rates'!R12</f>
        <v>9900</v>
      </c>
      <c r="C13" s="160">
        <f>'BAR BB| Open rates'!S12</f>
        <v>13900</v>
      </c>
      <c r="D13" s="160">
        <f>'BAR BB| Open rates'!T12</f>
        <v>18900</v>
      </c>
      <c r="E13" s="160">
        <f>'BAR BB| Open rates'!U12</f>
        <v>30900</v>
      </c>
      <c r="F13" s="160">
        <f>'BAR BB| Open rates'!V12</f>
        <v>33900</v>
      </c>
      <c r="G13" s="160">
        <f>'BAR BB| Open rates'!W12</f>
        <v>39900</v>
      </c>
      <c r="H13" s="160">
        <f>'BAR BB| Open rates'!X12</f>
        <v>39900</v>
      </c>
      <c r="I13" s="160">
        <f>'BAR BB| Open rates'!Y12</f>
        <v>39900</v>
      </c>
      <c r="J13" s="160">
        <f>'BAR BB| Open rates'!Z12</f>
        <v>30900</v>
      </c>
      <c r="K13" s="160">
        <f>'BAR BB| Open rates'!AA12</f>
        <v>19900</v>
      </c>
      <c r="L13" s="160">
        <f>'BAR BB| Open rates'!AB12</f>
        <v>18900</v>
      </c>
      <c r="M13" s="160">
        <f>'BAR BB| Open rates'!AC12</f>
        <v>18900</v>
      </c>
      <c r="N13" s="160">
        <f>'BAR BB| Open rates'!AD12</f>
        <v>18900</v>
      </c>
      <c r="O13" s="160">
        <f>'BAR BB| Open rates'!AE12</f>
        <v>20900</v>
      </c>
      <c r="P13" s="160">
        <f>'BAR BB| Open rates'!AF12</f>
        <v>23900</v>
      </c>
      <c r="Q13" s="160">
        <f>'BAR BB| Open rates'!AG12</f>
        <v>20900</v>
      </c>
      <c r="R13" s="160">
        <f>'BAR BB| Open rates'!AH12</f>
        <v>23900</v>
      </c>
      <c r="S13" s="160">
        <f>'BAR BB| Open rates'!AI12</f>
        <v>23900</v>
      </c>
      <c r="T13" s="160">
        <f>'BAR BB| Open rates'!AJ12</f>
        <v>20900</v>
      </c>
      <c r="U13" s="160">
        <f>'BAR BB| Open rates'!AK12</f>
        <v>20900</v>
      </c>
      <c r="V13" s="160">
        <f>'BAR BB| Open rates'!AL12</f>
        <v>20900</v>
      </c>
      <c r="W13" s="160">
        <f>'BAR BB| Open rates'!AM12</f>
        <v>23900</v>
      </c>
      <c r="X13" s="160">
        <f>'BAR BB| Open rates'!AN12</f>
        <v>20900</v>
      </c>
      <c r="Y13" s="160">
        <f>'BAR BB| Open rates'!AO12</f>
        <v>32900</v>
      </c>
      <c r="Z13" s="160">
        <f>'BAR BB| Open rates'!AP12</f>
        <v>34500</v>
      </c>
      <c r="AA13" s="160">
        <f>'BAR BB| Open rates'!AQ12</f>
        <v>34500</v>
      </c>
      <c r="AB13" s="160">
        <f>'BAR BB| Open rates'!AR12</f>
        <v>34500</v>
      </c>
      <c r="AC13" s="160">
        <f>'BAR BB| Open rates'!AS12</f>
        <v>20900</v>
      </c>
      <c r="AD13" s="160">
        <f>'BAR BB| Open rates'!AT12</f>
        <v>20900</v>
      </c>
      <c r="AE13" s="160">
        <f>'BAR BB| Open rates'!AU12</f>
        <v>18900</v>
      </c>
      <c r="AF13" s="160">
        <f>'BAR BB| Open rates'!AV12</f>
        <v>20900</v>
      </c>
      <c r="AG13" s="160">
        <f>'BAR BB| Open rates'!AW12</f>
        <v>18900</v>
      </c>
      <c r="AH13" s="160">
        <f>'BAR BB| Open rates'!AX12</f>
        <v>18900</v>
      </c>
      <c r="AI13" s="160">
        <f>'BAR BB| Open rates'!AY12</f>
        <v>18900</v>
      </c>
      <c r="AJ13" s="160">
        <f>'BAR BB| Open rates'!AZ12</f>
        <v>12900</v>
      </c>
      <c r="AK13" s="160">
        <f>'BAR BB| Open rates'!BA12</f>
        <v>10900</v>
      </c>
    </row>
    <row r="14" spans="1:37" s="11" customFormat="1" ht="12.75" hidden="1" customHeight="1" thickBot="1" x14ac:dyDescent="0.25">
      <c r="A14" s="163">
        <v>2</v>
      </c>
      <c r="B14" s="160">
        <f>'BAR BB| Open rates'!R13</f>
        <v>11200</v>
      </c>
      <c r="C14" s="160">
        <f>'BAR BB| Open rates'!S13</f>
        <v>15200</v>
      </c>
      <c r="D14" s="160">
        <f>'BAR BB| Open rates'!T13</f>
        <v>20200</v>
      </c>
      <c r="E14" s="160">
        <f>'BAR BB| Open rates'!U13</f>
        <v>32400</v>
      </c>
      <c r="F14" s="160">
        <f>'BAR BB| Open rates'!V13</f>
        <v>35400</v>
      </c>
      <c r="G14" s="160">
        <f>'BAR BB| Open rates'!W13</f>
        <v>41400</v>
      </c>
      <c r="H14" s="160">
        <f>'BAR BB| Open rates'!X13</f>
        <v>41400</v>
      </c>
      <c r="I14" s="160">
        <f>'BAR BB| Open rates'!Y13</f>
        <v>41400</v>
      </c>
      <c r="J14" s="160">
        <f>'BAR BB| Open rates'!Z13</f>
        <v>32400</v>
      </c>
      <c r="K14" s="160">
        <f>'BAR BB| Open rates'!AA13</f>
        <v>21400</v>
      </c>
      <c r="L14" s="160">
        <f>'BAR BB| Open rates'!AB13</f>
        <v>20400</v>
      </c>
      <c r="M14" s="160">
        <f>'BAR BB| Open rates'!AC13</f>
        <v>20400</v>
      </c>
      <c r="N14" s="160">
        <f>'BAR BB| Open rates'!AD13</f>
        <v>20400</v>
      </c>
      <c r="O14" s="160">
        <f>'BAR BB| Open rates'!AE13</f>
        <v>22400</v>
      </c>
      <c r="P14" s="160">
        <f>'BAR BB| Open rates'!AF13</f>
        <v>25400</v>
      </c>
      <c r="Q14" s="160">
        <f>'BAR BB| Open rates'!AG13</f>
        <v>22400</v>
      </c>
      <c r="R14" s="160">
        <f>'BAR BB| Open rates'!AH13</f>
        <v>25400</v>
      </c>
      <c r="S14" s="160">
        <f>'BAR BB| Open rates'!AI13</f>
        <v>25400</v>
      </c>
      <c r="T14" s="160">
        <f>'BAR BB| Open rates'!AJ13</f>
        <v>22400</v>
      </c>
      <c r="U14" s="160">
        <f>'BAR BB| Open rates'!AK13</f>
        <v>22400</v>
      </c>
      <c r="V14" s="160">
        <f>'BAR BB| Open rates'!AL13</f>
        <v>22400</v>
      </c>
      <c r="W14" s="160">
        <f>'BAR BB| Open rates'!AM13</f>
        <v>25400</v>
      </c>
      <c r="X14" s="160">
        <f>'BAR BB| Open rates'!AN13</f>
        <v>22400</v>
      </c>
      <c r="Y14" s="160">
        <f>'BAR BB| Open rates'!AO13</f>
        <v>34400</v>
      </c>
      <c r="Z14" s="160">
        <f>'BAR BB| Open rates'!AP13</f>
        <v>36000</v>
      </c>
      <c r="AA14" s="160">
        <f>'BAR BB| Open rates'!AQ13</f>
        <v>36000</v>
      </c>
      <c r="AB14" s="160">
        <f>'BAR BB| Open rates'!AR13</f>
        <v>36000</v>
      </c>
      <c r="AC14" s="160">
        <f>'BAR BB| Open rates'!AS13</f>
        <v>22400</v>
      </c>
      <c r="AD14" s="160">
        <f>'BAR BB| Open rates'!AT13</f>
        <v>22400</v>
      </c>
      <c r="AE14" s="160">
        <f>'BAR BB| Open rates'!AU13</f>
        <v>20400</v>
      </c>
      <c r="AF14" s="160">
        <f>'BAR BB| Open rates'!AV13</f>
        <v>22400</v>
      </c>
      <c r="AG14" s="160">
        <f>'BAR BB| Open rates'!AW13</f>
        <v>20400</v>
      </c>
      <c r="AH14" s="160">
        <f>'BAR BB| Open rates'!AX13</f>
        <v>20400</v>
      </c>
      <c r="AI14" s="160">
        <f>'BAR BB| Open rates'!AY13</f>
        <v>20400</v>
      </c>
      <c r="AJ14" s="160">
        <f>'BAR BB| Open rates'!AZ13</f>
        <v>14400</v>
      </c>
      <c r="AK14" s="160">
        <f>'BAR BB| Open rates'!BA13</f>
        <v>12400</v>
      </c>
    </row>
    <row r="15" spans="1:37" s="11" customFormat="1" ht="12.75" hidden="1" customHeight="1" x14ac:dyDescent="0.2">
      <c r="A15" s="16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11" customFormat="1" ht="12.75" hidden="1" customHeight="1" x14ac:dyDescent="0.2">
      <c r="A16" s="163"/>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37" s="11" customFormat="1" ht="12.75" hidden="1" customHeight="1" thickBot="1" x14ac:dyDescent="0.25">
      <c r="A17" s="16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37" s="11" customFormat="1" ht="24" customHeight="1" x14ac:dyDescent="0.2">
      <c r="A18" s="135" t="s">
        <v>166</v>
      </c>
    </row>
    <row r="19" spans="1:37" s="11" customFormat="1" ht="12.75" customHeight="1" x14ac:dyDescent="0.2">
      <c r="A19" s="132" t="s">
        <v>230</v>
      </c>
    </row>
    <row r="20" spans="1:37" ht="21.75" customHeight="1" x14ac:dyDescent="0.2">
      <c r="A20" s="161" t="s">
        <v>52</v>
      </c>
      <c r="B20" s="148">
        <f t="shared" ref="B20" si="0">B4</f>
        <v>45639</v>
      </c>
      <c r="C20" s="148">
        <f t="shared" ref="C20:AK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si="1"/>
        <v>45676</v>
      </c>
      <c r="P20" s="148">
        <f t="shared" si="1"/>
        <v>45681</v>
      </c>
      <c r="Q20" s="148">
        <f t="shared" si="1"/>
        <v>45683</v>
      </c>
      <c r="R20" s="148">
        <f t="shared" si="1"/>
        <v>45688</v>
      </c>
      <c r="S20" s="148">
        <f t="shared" si="1"/>
        <v>45689</v>
      </c>
      <c r="T20" s="148">
        <f t="shared" si="1"/>
        <v>45690</v>
      </c>
      <c r="U20" s="148">
        <f t="shared" si="1"/>
        <v>45691</v>
      </c>
      <c r="V20" s="148">
        <f t="shared" si="1"/>
        <v>45692</v>
      </c>
      <c r="W20" s="148">
        <f t="shared" si="1"/>
        <v>45695</v>
      </c>
      <c r="X20" s="148">
        <f t="shared" si="1"/>
        <v>45697</v>
      </c>
      <c r="Y20" s="148">
        <f t="shared" si="1"/>
        <v>45702</v>
      </c>
      <c r="Z20" s="148">
        <f t="shared" si="1"/>
        <v>45708</v>
      </c>
      <c r="AA20" s="218">
        <f t="shared" si="1"/>
        <v>45709</v>
      </c>
      <c r="AB20" s="218">
        <f t="shared" si="1"/>
        <v>45712</v>
      </c>
      <c r="AC20" s="218">
        <f t="shared" si="1"/>
        <v>45714</v>
      </c>
      <c r="AD20" s="218">
        <f t="shared" si="1"/>
        <v>45717</v>
      </c>
      <c r="AE20" s="218">
        <f t="shared" si="1"/>
        <v>45718</v>
      </c>
      <c r="AF20" s="218">
        <f t="shared" si="1"/>
        <v>45723</v>
      </c>
      <c r="AG20" s="218">
        <f t="shared" si="1"/>
        <v>45725</v>
      </c>
      <c r="AH20" s="148">
        <f t="shared" si="1"/>
        <v>45727</v>
      </c>
      <c r="AI20" s="148">
        <f t="shared" si="1"/>
        <v>45730</v>
      </c>
      <c r="AJ20" s="148">
        <f t="shared" si="1"/>
        <v>45732</v>
      </c>
      <c r="AK20" s="148">
        <f t="shared" si="1"/>
        <v>45746</v>
      </c>
    </row>
    <row r="21" spans="1:37" ht="21.75" customHeight="1" x14ac:dyDescent="0.2">
      <c r="A21" s="161"/>
      <c r="B21" s="148">
        <f t="shared" ref="B21" si="2">B5</f>
        <v>45645</v>
      </c>
      <c r="C21" s="148">
        <f t="shared" ref="C21:AK21" si="3">C5</f>
        <v>45652</v>
      </c>
      <c r="D21" s="218">
        <f t="shared" si="3"/>
        <v>45654</v>
      </c>
      <c r="E21" s="218">
        <f t="shared" si="3"/>
        <v>45655</v>
      </c>
      <c r="F21" s="218">
        <f t="shared" si="3"/>
        <v>45657</v>
      </c>
      <c r="G21" s="218">
        <f t="shared" si="3"/>
        <v>45659</v>
      </c>
      <c r="H21" s="218">
        <f t="shared" si="3"/>
        <v>45662</v>
      </c>
      <c r="I21" s="218">
        <f t="shared" si="3"/>
        <v>45663</v>
      </c>
      <c r="J21" s="218">
        <f t="shared" si="3"/>
        <v>45664</v>
      </c>
      <c r="K21" s="218">
        <f t="shared" si="3"/>
        <v>45665</v>
      </c>
      <c r="L21" s="218">
        <f t="shared" si="3"/>
        <v>45669</v>
      </c>
      <c r="M21" s="148">
        <f t="shared" si="3"/>
        <v>45673</v>
      </c>
      <c r="N21" s="148">
        <f t="shared" si="3"/>
        <v>45675</v>
      </c>
      <c r="O21" s="148">
        <f t="shared" si="3"/>
        <v>45680</v>
      </c>
      <c r="P21" s="148">
        <f t="shared" si="3"/>
        <v>45682</v>
      </c>
      <c r="Q21" s="148">
        <f t="shared" si="3"/>
        <v>45687</v>
      </c>
      <c r="R21" s="148">
        <f t="shared" si="3"/>
        <v>45688</v>
      </c>
      <c r="S21" s="148">
        <f t="shared" si="3"/>
        <v>45689</v>
      </c>
      <c r="T21" s="148">
        <f t="shared" si="3"/>
        <v>45690</v>
      </c>
      <c r="U21" s="148">
        <f t="shared" si="3"/>
        <v>45691</v>
      </c>
      <c r="V21" s="148">
        <f t="shared" si="3"/>
        <v>45694</v>
      </c>
      <c r="W21" s="148">
        <f t="shared" si="3"/>
        <v>45696</v>
      </c>
      <c r="X21" s="148">
        <f t="shared" si="3"/>
        <v>45701</v>
      </c>
      <c r="Y21" s="148">
        <f t="shared" si="3"/>
        <v>45707</v>
      </c>
      <c r="Z21" s="148">
        <f t="shared" si="3"/>
        <v>45708</v>
      </c>
      <c r="AA21" s="218">
        <f t="shared" si="3"/>
        <v>45711</v>
      </c>
      <c r="AB21" s="218">
        <f t="shared" si="3"/>
        <v>45713</v>
      </c>
      <c r="AC21" s="218">
        <f t="shared" si="3"/>
        <v>45716</v>
      </c>
      <c r="AD21" s="218">
        <f t="shared" si="3"/>
        <v>45717</v>
      </c>
      <c r="AE21" s="218">
        <f t="shared" si="3"/>
        <v>45722</v>
      </c>
      <c r="AF21" s="218">
        <f t="shared" si="3"/>
        <v>45724</v>
      </c>
      <c r="AG21" s="218">
        <f t="shared" si="3"/>
        <v>45726</v>
      </c>
      <c r="AH21" s="148">
        <f t="shared" si="3"/>
        <v>45729</v>
      </c>
      <c r="AI21" s="148">
        <f t="shared" si="3"/>
        <v>45731</v>
      </c>
      <c r="AJ21" s="148">
        <f t="shared" si="3"/>
        <v>45745</v>
      </c>
      <c r="AK21" s="148">
        <f t="shared" si="3"/>
        <v>45747</v>
      </c>
    </row>
    <row r="22" spans="1:37" s="11" customFormat="1" ht="12.75"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customHeight="1" x14ac:dyDescent="0.2">
      <c r="A23" s="42">
        <v>1</v>
      </c>
      <c r="B23" s="84">
        <f t="shared" ref="B23" si="4">B7*0.9*0.87+25</f>
        <v>5427.7</v>
      </c>
      <c r="C23" s="84">
        <f t="shared" ref="C23:AK23" si="5">C7*0.9*0.87+25</f>
        <v>8559.7000000000007</v>
      </c>
      <c r="D23" s="84">
        <f t="shared" si="5"/>
        <v>12474.7</v>
      </c>
      <c r="E23" s="84">
        <f t="shared" si="5"/>
        <v>21087.7</v>
      </c>
      <c r="F23" s="84">
        <f t="shared" si="5"/>
        <v>23436.7</v>
      </c>
      <c r="G23" s="84">
        <f t="shared" si="5"/>
        <v>28134.7</v>
      </c>
      <c r="H23" s="84">
        <f t="shared" si="5"/>
        <v>28134.7</v>
      </c>
      <c r="I23" s="84">
        <f t="shared" si="5"/>
        <v>28134.7</v>
      </c>
      <c r="J23" s="84">
        <f t="shared" si="5"/>
        <v>21087.7</v>
      </c>
      <c r="K23" s="84">
        <f t="shared" si="5"/>
        <v>12474.7</v>
      </c>
      <c r="L23" s="84">
        <f t="shared" si="5"/>
        <v>12474.7</v>
      </c>
      <c r="M23" s="84">
        <f t="shared" si="5"/>
        <v>12474.7</v>
      </c>
      <c r="N23" s="84">
        <f t="shared" si="5"/>
        <v>12474.7</v>
      </c>
      <c r="O23" s="84">
        <f t="shared" si="5"/>
        <v>14040.7</v>
      </c>
      <c r="P23" s="84">
        <f t="shared" si="5"/>
        <v>16389.7</v>
      </c>
      <c r="Q23" s="84">
        <f t="shared" si="5"/>
        <v>14040.7</v>
      </c>
      <c r="R23" s="84">
        <f t="shared" si="5"/>
        <v>16389.7</v>
      </c>
      <c r="S23" s="84">
        <f t="shared" si="5"/>
        <v>16389.7</v>
      </c>
      <c r="T23" s="84">
        <f t="shared" si="5"/>
        <v>14040.7</v>
      </c>
      <c r="U23" s="84">
        <f t="shared" si="5"/>
        <v>14040.7</v>
      </c>
      <c r="V23" s="84">
        <f t="shared" si="5"/>
        <v>14040.7</v>
      </c>
      <c r="W23" s="84">
        <f t="shared" si="5"/>
        <v>16389.7</v>
      </c>
      <c r="X23" s="84">
        <f t="shared" si="5"/>
        <v>14040.7</v>
      </c>
      <c r="Y23" s="84">
        <f t="shared" si="5"/>
        <v>23436.7</v>
      </c>
      <c r="Z23" s="84">
        <f t="shared" si="5"/>
        <v>24689.5</v>
      </c>
      <c r="AA23" s="84">
        <f t="shared" si="5"/>
        <v>24689.5</v>
      </c>
      <c r="AB23" s="84">
        <f t="shared" si="5"/>
        <v>24689.5</v>
      </c>
      <c r="AC23" s="84">
        <f t="shared" si="5"/>
        <v>14040.7</v>
      </c>
      <c r="AD23" s="84">
        <f t="shared" si="5"/>
        <v>14040.7</v>
      </c>
      <c r="AE23" s="84">
        <f t="shared" si="5"/>
        <v>12474.7</v>
      </c>
      <c r="AF23" s="84">
        <f t="shared" si="5"/>
        <v>14040.7</v>
      </c>
      <c r="AG23" s="84">
        <f t="shared" si="5"/>
        <v>12474.7</v>
      </c>
      <c r="AH23" s="84">
        <f t="shared" si="5"/>
        <v>12474.7</v>
      </c>
      <c r="AI23" s="84">
        <f t="shared" si="5"/>
        <v>12474.7</v>
      </c>
      <c r="AJ23" s="84">
        <f t="shared" si="5"/>
        <v>7776.7</v>
      </c>
      <c r="AK23" s="84">
        <f t="shared" si="5"/>
        <v>6210.7</v>
      </c>
    </row>
    <row r="24" spans="1:37" s="11" customFormat="1" ht="12.75" customHeight="1" x14ac:dyDescent="0.2">
      <c r="A24" s="42">
        <v>2</v>
      </c>
      <c r="B24" s="84">
        <f t="shared" ref="B24" si="6">B8*0.9*0.87+25</f>
        <v>6445.6</v>
      </c>
      <c r="C24" s="84">
        <f t="shared" ref="C24:AK24" si="7">C8*0.9*0.87+25</f>
        <v>9577.6</v>
      </c>
      <c r="D24" s="84">
        <f t="shared" si="7"/>
        <v>13492.6</v>
      </c>
      <c r="E24" s="84">
        <f t="shared" si="7"/>
        <v>22262.2</v>
      </c>
      <c r="F24" s="84">
        <f t="shared" si="7"/>
        <v>24611.200000000001</v>
      </c>
      <c r="G24" s="84">
        <f t="shared" si="7"/>
        <v>29309.200000000001</v>
      </c>
      <c r="H24" s="84">
        <f t="shared" si="7"/>
        <v>29309.200000000001</v>
      </c>
      <c r="I24" s="84">
        <f t="shared" si="7"/>
        <v>29309.200000000001</v>
      </c>
      <c r="J24" s="84">
        <f t="shared" si="7"/>
        <v>22262.2</v>
      </c>
      <c r="K24" s="84">
        <f t="shared" si="7"/>
        <v>13649.2</v>
      </c>
      <c r="L24" s="84">
        <f t="shared" si="7"/>
        <v>13649.2</v>
      </c>
      <c r="M24" s="84">
        <f t="shared" si="7"/>
        <v>13649.2</v>
      </c>
      <c r="N24" s="84">
        <f t="shared" si="7"/>
        <v>13649.2</v>
      </c>
      <c r="O24" s="84">
        <f t="shared" si="7"/>
        <v>15215.2</v>
      </c>
      <c r="P24" s="84">
        <f t="shared" si="7"/>
        <v>17564.2</v>
      </c>
      <c r="Q24" s="84">
        <f t="shared" si="7"/>
        <v>15215.2</v>
      </c>
      <c r="R24" s="84">
        <f t="shared" si="7"/>
        <v>17564.2</v>
      </c>
      <c r="S24" s="84">
        <f t="shared" si="7"/>
        <v>17564.2</v>
      </c>
      <c r="T24" s="84">
        <f t="shared" si="7"/>
        <v>15215.2</v>
      </c>
      <c r="U24" s="84">
        <f t="shared" si="7"/>
        <v>15215.2</v>
      </c>
      <c r="V24" s="84">
        <f t="shared" si="7"/>
        <v>15215.2</v>
      </c>
      <c r="W24" s="84">
        <f t="shared" si="7"/>
        <v>17564.2</v>
      </c>
      <c r="X24" s="84">
        <f t="shared" si="7"/>
        <v>15215.2</v>
      </c>
      <c r="Y24" s="84">
        <f t="shared" si="7"/>
        <v>24611.200000000001</v>
      </c>
      <c r="Z24" s="84">
        <f t="shared" si="7"/>
        <v>25864</v>
      </c>
      <c r="AA24" s="84">
        <f t="shared" si="7"/>
        <v>25864</v>
      </c>
      <c r="AB24" s="84">
        <f t="shared" si="7"/>
        <v>25864</v>
      </c>
      <c r="AC24" s="84">
        <f t="shared" si="7"/>
        <v>15215.2</v>
      </c>
      <c r="AD24" s="84">
        <f t="shared" si="7"/>
        <v>15215.2</v>
      </c>
      <c r="AE24" s="84">
        <f t="shared" si="7"/>
        <v>13649.2</v>
      </c>
      <c r="AF24" s="84">
        <f t="shared" si="7"/>
        <v>15215.2</v>
      </c>
      <c r="AG24" s="84">
        <f t="shared" si="7"/>
        <v>13649.2</v>
      </c>
      <c r="AH24" s="84">
        <f t="shared" si="7"/>
        <v>13649.2</v>
      </c>
      <c r="AI24" s="84">
        <f t="shared" si="7"/>
        <v>13649.2</v>
      </c>
      <c r="AJ24" s="84">
        <f t="shared" si="7"/>
        <v>8951.2000000000007</v>
      </c>
      <c r="AK24" s="84">
        <f t="shared" si="7"/>
        <v>7385.2</v>
      </c>
    </row>
    <row r="25" spans="1:37" s="11" customFormat="1" ht="12.75"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customHeight="1" x14ac:dyDescent="0.2">
      <c r="A26" s="42">
        <v>1</v>
      </c>
      <c r="B26" s="84">
        <f t="shared" ref="B26" si="8">B10*0.9*0.87+25</f>
        <v>6993.7</v>
      </c>
      <c r="C26" s="84">
        <f t="shared" ref="C26:AK26" si="9">C10*0.9*0.87+25</f>
        <v>10125.700000000001</v>
      </c>
      <c r="D26" s="84">
        <f t="shared" si="9"/>
        <v>14040.7</v>
      </c>
      <c r="E26" s="84">
        <f t="shared" si="9"/>
        <v>22653.7</v>
      </c>
      <c r="F26" s="84">
        <f t="shared" si="9"/>
        <v>25002.7</v>
      </c>
      <c r="G26" s="84">
        <f t="shared" si="9"/>
        <v>29700.7</v>
      </c>
      <c r="H26" s="84">
        <f t="shared" si="9"/>
        <v>29700.7</v>
      </c>
      <c r="I26" s="84">
        <f t="shared" si="9"/>
        <v>29700.7</v>
      </c>
      <c r="J26" s="84">
        <f t="shared" si="9"/>
        <v>22653.7</v>
      </c>
      <c r="K26" s="84">
        <f t="shared" si="9"/>
        <v>14040.7</v>
      </c>
      <c r="L26" s="84">
        <f t="shared" si="9"/>
        <v>14040.7</v>
      </c>
      <c r="M26" s="84">
        <f t="shared" si="9"/>
        <v>14040.7</v>
      </c>
      <c r="N26" s="84">
        <f t="shared" si="9"/>
        <v>14040.7</v>
      </c>
      <c r="O26" s="84">
        <f t="shared" si="9"/>
        <v>15606.7</v>
      </c>
      <c r="P26" s="84">
        <f t="shared" si="9"/>
        <v>17955.7</v>
      </c>
      <c r="Q26" s="84">
        <f t="shared" si="9"/>
        <v>15606.7</v>
      </c>
      <c r="R26" s="84">
        <f t="shared" si="9"/>
        <v>17955.7</v>
      </c>
      <c r="S26" s="84">
        <f t="shared" si="9"/>
        <v>17955.7</v>
      </c>
      <c r="T26" s="84">
        <f t="shared" si="9"/>
        <v>15606.7</v>
      </c>
      <c r="U26" s="84">
        <f t="shared" si="9"/>
        <v>15606.7</v>
      </c>
      <c r="V26" s="84">
        <f t="shared" si="9"/>
        <v>15606.7</v>
      </c>
      <c r="W26" s="84">
        <f t="shared" si="9"/>
        <v>17955.7</v>
      </c>
      <c r="X26" s="84">
        <f t="shared" si="9"/>
        <v>15606.7</v>
      </c>
      <c r="Y26" s="84">
        <f t="shared" si="9"/>
        <v>25002.7</v>
      </c>
      <c r="Z26" s="84">
        <f t="shared" si="9"/>
        <v>26255.5</v>
      </c>
      <c r="AA26" s="84">
        <f t="shared" si="9"/>
        <v>26255.5</v>
      </c>
      <c r="AB26" s="84">
        <f t="shared" si="9"/>
        <v>26255.5</v>
      </c>
      <c r="AC26" s="84">
        <f t="shared" si="9"/>
        <v>15606.7</v>
      </c>
      <c r="AD26" s="84">
        <f t="shared" si="9"/>
        <v>15606.7</v>
      </c>
      <c r="AE26" s="84">
        <f t="shared" si="9"/>
        <v>14040.7</v>
      </c>
      <c r="AF26" s="84">
        <f t="shared" si="9"/>
        <v>15606.7</v>
      </c>
      <c r="AG26" s="84">
        <f t="shared" si="9"/>
        <v>14040.7</v>
      </c>
      <c r="AH26" s="84">
        <f t="shared" si="9"/>
        <v>14040.7</v>
      </c>
      <c r="AI26" s="84">
        <f t="shared" si="9"/>
        <v>14040.7</v>
      </c>
      <c r="AJ26" s="84">
        <f t="shared" si="9"/>
        <v>9342.7000000000007</v>
      </c>
      <c r="AK26" s="84">
        <f t="shared" si="9"/>
        <v>7776.7</v>
      </c>
    </row>
    <row r="27" spans="1:37" s="11" customFormat="1" ht="12.75" customHeight="1" x14ac:dyDescent="0.2">
      <c r="A27" s="42">
        <v>2</v>
      </c>
      <c r="B27" s="84">
        <f t="shared" ref="B27" si="10">B11*0.9*0.87+25</f>
        <v>8011.6</v>
      </c>
      <c r="C27" s="84">
        <f t="shared" ref="C27:AK27" si="11">C11*0.9*0.87+25</f>
        <v>11143.6</v>
      </c>
      <c r="D27" s="84">
        <f t="shared" si="11"/>
        <v>15058.6</v>
      </c>
      <c r="E27" s="84">
        <f t="shared" si="11"/>
        <v>23828.2</v>
      </c>
      <c r="F27" s="84">
        <f t="shared" si="11"/>
        <v>26177.200000000001</v>
      </c>
      <c r="G27" s="84">
        <f t="shared" si="11"/>
        <v>30875.200000000001</v>
      </c>
      <c r="H27" s="84">
        <f t="shared" si="11"/>
        <v>30875.200000000001</v>
      </c>
      <c r="I27" s="84">
        <f t="shared" si="11"/>
        <v>30875.200000000001</v>
      </c>
      <c r="J27" s="84">
        <f t="shared" si="11"/>
        <v>23828.2</v>
      </c>
      <c r="K27" s="84">
        <f t="shared" si="11"/>
        <v>15215.2</v>
      </c>
      <c r="L27" s="84">
        <f t="shared" si="11"/>
        <v>15215.2</v>
      </c>
      <c r="M27" s="84">
        <f t="shared" si="11"/>
        <v>15215.2</v>
      </c>
      <c r="N27" s="84">
        <f t="shared" si="11"/>
        <v>15215.2</v>
      </c>
      <c r="O27" s="84">
        <f t="shared" si="11"/>
        <v>16781.2</v>
      </c>
      <c r="P27" s="84">
        <f t="shared" si="11"/>
        <v>19130.2</v>
      </c>
      <c r="Q27" s="84">
        <f t="shared" si="11"/>
        <v>16781.2</v>
      </c>
      <c r="R27" s="84">
        <f t="shared" si="11"/>
        <v>19130.2</v>
      </c>
      <c r="S27" s="84">
        <f t="shared" si="11"/>
        <v>19130.2</v>
      </c>
      <c r="T27" s="84">
        <f t="shared" si="11"/>
        <v>16781.2</v>
      </c>
      <c r="U27" s="84">
        <f t="shared" si="11"/>
        <v>16781.2</v>
      </c>
      <c r="V27" s="84">
        <f t="shared" si="11"/>
        <v>16781.2</v>
      </c>
      <c r="W27" s="84">
        <f t="shared" si="11"/>
        <v>19130.2</v>
      </c>
      <c r="X27" s="84">
        <f t="shared" si="11"/>
        <v>16781.2</v>
      </c>
      <c r="Y27" s="84">
        <f t="shared" si="11"/>
        <v>26177.200000000001</v>
      </c>
      <c r="Z27" s="84">
        <f t="shared" si="11"/>
        <v>27430</v>
      </c>
      <c r="AA27" s="84">
        <f t="shared" si="11"/>
        <v>27430</v>
      </c>
      <c r="AB27" s="84">
        <f t="shared" si="11"/>
        <v>27430</v>
      </c>
      <c r="AC27" s="84">
        <f t="shared" si="11"/>
        <v>16781.2</v>
      </c>
      <c r="AD27" s="84">
        <f t="shared" si="11"/>
        <v>16781.2</v>
      </c>
      <c r="AE27" s="84">
        <f t="shared" si="11"/>
        <v>15215.2</v>
      </c>
      <c r="AF27" s="84">
        <f t="shared" si="11"/>
        <v>16781.2</v>
      </c>
      <c r="AG27" s="84">
        <f t="shared" si="11"/>
        <v>15215.2</v>
      </c>
      <c r="AH27" s="84">
        <f t="shared" si="11"/>
        <v>15215.2</v>
      </c>
      <c r="AI27" s="84">
        <f t="shared" si="11"/>
        <v>15215.2</v>
      </c>
      <c r="AJ27" s="84">
        <f t="shared" si="11"/>
        <v>10517.2</v>
      </c>
      <c r="AK27" s="84">
        <f t="shared" si="11"/>
        <v>8951.2000000000007</v>
      </c>
    </row>
    <row r="28" spans="1:37" s="11" customFormat="1" ht="12.75"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customHeight="1" x14ac:dyDescent="0.2">
      <c r="A29" s="42">
        <v>1</v>
      </c>
      <c r="B29" s="84">
        <f t="shared" ref="B29" si="12">B13*0.9*0.87+25</f>
        <v>7776.7</v>
      </c>
      <c r="C29" s="84">
        <f t="shared" ref="C29:AK29" si="13">C13*0.9*0.87+25</f>
        <v>10908.7</v>
      </c>
      <c r="D29" s="84">
        <f t="shared" si="13"/>
        <v>14823.7</v>
      </c>
      <c r="E29" s="84">
        <f t="shared" si="13"/>
        <v>24219.7</v>
      </c>
      <c r="F29" s="84">
        <f t="shared" si="13"/>
        <v>26568.7</v>
      </c>
      <c r="G29" s="84">
        <f t="shared" si="13"/>
        <v>31266.7</v>
      </c>
      <c r="H29" s="84">
        <f t="shared" si="13"/>
        <v>31266.7</v>
      </c>
      <c r="I29" s="84">
        <f t="shared" si="13"/>
        <v>31266.7</v>
      </c>
      <c r="J29" s="84">
        <f t="shared" si="13"/>
        <v>24219.7</v>
      </c>
      <c r="K29" s="84">
        <f t="shared" si="13"/>
        <v>15606.7</v>
      </c>
      <c r="L29" s="84">
        <f t="shared" si="13"/>
        <v>14823.7</v>
      </c>
      <c r="M29" s="84">
        <f t="shared" si="13"/>
        <v>14823.7</v>
      </c>
      <c r="N29" s="84">
        <f t="shared" si="13"/>
        <v>14823.7</v>
      </c>
      <c r="O29" s="84">
        <f t="shared" si="13"/>
        <v>16389.7</v>
      </c>
      <c r="P29" s="84">
        <f t="shared" si="13"/>
        <v>18738.7</v>
      </c>
      <c r="Q29" s="84">
        <f t="shared" si="13"/>
        <v>16389.7</v>
      </c>
      <c r="R29" s="84">
        <f t="shared" si="13"/>
        <v>18738.7</v>
      </c>
      <c r="S29" s="84">
        <f t="shared" si="13"/>
        <v>18738.7</v>
      </c>
      <c r="T29" s="84">
        <f t="shared" si="13"/>
        <v>16389.7</v>
      </c>
      <c r="U29" s="84">
        <f t="shared" si="13"/>
        <v>16389.7</v>
      </c>
      <c r="V29" s="84">
        <f t="shared" si="13"/>
        <v>16389.7</v>
      </c>
      <c r="W29" s="84">
        <f t="shared" si="13"/>
        <v>18738.7</v>
      </c>
      <c r="X29" s="84">
        <f t="shared" si="13"/>
        <v>16389.7</v>
      </c>
      <c r="Y29" s="84">
        <f t="shared" si="13"/>
        <v>25785.7</v>
      </c>
      <c r="Z29" s="84">
        <f t="shared" si="13"/>
        <v>27038.5</v>
      </c>
      <c r="AA29" s="84">
        <f t="shared" si="13"/>
        <v>27038.5</v>
      </c>
      <c r="AB29" s="84">
        <f t="shared" si="13"/>
        <v>27038.5</v>
      </c>
      <c r="AC29" s="84">
        <f t="shared" si="13"/>
        <v>16389.7</v>
      </c>
      <c r="AD29" s="84">
        <f t="shared" si="13"/>
        <v>16389.7</v>
      </c>
      <c r="AE29" s="84">
        <f t="shared" si="13"/>
        <v>14823.7</v>
      </c>
      <c r="AF29" s="84">
        <f t="shared" si="13"/>
        <v>16389.7</v>
      </c>
      <c r="AG29" s="84">
        <f t="shared" si="13"/>
        <v>14823.7</v>
      </c>
      <c r="AH29" s="84">
        <f t="shared" si="13"/>
        <v>14823.7</v>
      </c>
      <c r="AI29" s="84">
        <f t="shared" si="13"/>
        <v>14823.7</v>
      </c>
      <c r="AJ29" s="84">
        <f t="shared" si="13"/>
        <v>10125.700000000001</v>
      </c>
      <c r="AK29" s="84">
        <f t="shared" si="13"/>
        <v>8559.7000000000007</v>
      </c>
    </row>
    <row r="30" spans="1:37" s="11" customFormat="1" ht="12.75" customHeight="1" x14ac:dyDescent="0.2">
      <c r="A30" s="169">
        <v>2</v>
      </c>
      <c r="B30" s="84">
        <f t="shared" ref="B30" si="14">B14*0.9*0.87+25</f>
        <v>8794.6</v>
      </c>
      <c r="C30" s="84">
        <f t="shared" ref="C30:AK30" si="15">C14*0.9*0.87+25</f>
        <v>11926.6</v>
      </c>
      <c r="D30" s="84">
        <f t="shared" si="15"/>
        <v>15841.6</v>
      </c>
      <c r="E30" s="84">
        <f t="shared" si="15"/>
        <v>25394.2</v>
      </c>
      <c r="F30" s="84">
        <f t="shared" si="15"/>
        <v>27743.200000000001</v>
      </c>
      <c r="G30" s="84">
        <f t="shared" si="15"/>
        <v>32441.200000000001</v>
      </c>
      <c r="H30" s="84">
        <f t="shared" si="15"/>
        <v>32441.200000000001</v>
      </c>
      <c r="I30" s="84">
        <f t="shared" si="15"/>
        <v>32441.200000000001</v>
      </c>
      <c r="J30" s="84">
        <f t="shared" si="15"/>
        <v>25394.2</v>
      </c>
      <c r="K30" s="84">
        <f t="shared" si="15"/>
        <v>16781.2</v>
      </c>
      <c r="L30" s="84">
        <f t="shared" si="15"/>
        <v>15998.2</v>
      </c>
      <c r="M30" s="84">
        <f t="shared" si="15"/>
        <v>15998.2</v>
      </c>
      <c r="N30" s="84">
        <f t="shared" si="15"/>
        <v>15998.2</v>
      </c>
      <c r="O30" s="84">
        <f t="shared" si="15"/>
        <v>17564.2</v>
      </c>
      <c r="P30" s="84">
        <f t="shared" si="15"/>
        <v>19913.2</v>
      </c>
      <c r="Q30" s="84">
        <f t="shared" si="15"/>
        <v>17564.2</v>
      </c>
      <c r="R30" s="84">
        <f t="shared" si="15"/>
        <v>19913.2</v>
      </c>
      <c r="S30" s="84">
        <f t="shared" si="15"/>
        <v>19913.2</v>
      </c>
      <c r="T30" s="84">
        <f t="shared" si="15"/>
        <v>17564.2</v>
      </c>
      <c r="U30" s="84">
        <f t="shared" si="15"/>
        <v>17564.2</v>
      </c>
      <c r="V30" s="84">
        <f t="shared" si="15"/>
        <v>17564.2</v>
      </c>
      <c r="W30" s="84">
        <f t="shared" si="15"/>
        <v>19913.2</v>
      </c>
      <c r="X30" s="84">
        <f t="shared" si="15"/>
        <v>17564.2</v>
      </c>
      <c r="Y30" s="84">
        <f t="shared" si="15"/>
        <v>26960.2</v>
      </c>
      <c r="Z30" s="84">
        <f t="shared" si="15"/>
        <v>28213</v>
      </c>
      <c r="AA30" s="84">
        <f t="shared" si="15"/>
        <v>28213</v>
      </c>
      <c r="AB30" s="84">
        <f t="shared" si="15"/>
        <v>28213</v>
      </c>
      <c r="AC30" s="84">
        <f t="shared" si="15"/>
        <v>17564.2</v>
      </c>
      <c r="AD30" s="84">
        <f t="shared" si="15"/>
        <v>17564.2</v>
      </c>
      <c r="AE30" s="84">
        <f t="shared" si="15"/>
        <v>15998.2</v>
      </c>
      <c r="AF30" s="84">
        <f t="shared" si="15"/>
        <v>17564.2</v>
      </c>
      <c r="AG30" s="84">
        <f t="shared" si="15"/>
        <v>15998.2</v>
      </c>
      <c r="AH30" s="84">
        <f t="shared" si="15"/>
        <v>15998.2</v>
      </c>
      <c r="AI30" s="84">
        <f t="shared" si="15"/>
        <v>15998.2</v>
      </c>
      <c r="AJ30" s="84">
        <f t="shared" si="15"/>
        <v>11300.2</v>
      </c>
      <c r="AK30" s="84">
        <f t="shared" si="15"/>
        <v>9734.2000000000007</v>
      </c>
    </row>
    <row r="31" spans="1:37" s="11" customFormat="1" ht="12.75" customHeight="1" x14ac:dyDescent="0.2">
      <c r="A31" s="123"/>
    </row>
    <row r="32" spans="1:37" x14ac:dyDescent="0.2">
      <c r="A32" s="223" t="s">
        <v>157</v>
      </c>
    </row>
    <row r="33" spans="1:2" x14ac:dyDescent="0.2">
      <c r="A33" s="223"/>
    </row>
    <row r="34" spans="1:2" ht="13.5" thickBot="1" x14ac:dyDescent="0.25">
      <c r="A34" s="123"/>
    </row>
    <row r="35" spans="1:2" s="11" customFormat="1" ht="190.5" customHeight="1" thickBot="1" x14ac:dyDescent="0.25">
      <c r="A35" s="220" t="s">
        <v>299</v>
      </c>
      <c r="B35"/>
    </row>
    <row r="36" spans="1:2" s="11" customFormat="1" ht="12.75" customHeight="1" x14ac:dyDescent="0.2"/>
    <row r="37" spans="1:2" s="11" customFormat="1" ht="12.75" customHeight="1" x14ac:dyDescent="0.2">
      <c r="A37" s="156" t="s">
        <v>229</v>
      </c>
    </row>
    <row r="38" spans="1:2" s="11" customFormat="1" ht="12.75" customHeight="1" x14ac:dyDescent="0.2">
      <c r="A38" s="144" t="s">
        <v>297</v>
      </c>
    </row>
    <row r="39" spans="1:2" s="11" customFormat="1" ht="12.75" customHeight="1" x14ac:dyDescent="0.2"/>
    <row r="40" spans="1:2" x14ac:dyDescent="0.2">
      <c r="A40" s="156" t="s">
        <v>80</v>
      </c>
    </row>
    <row r="41" spans="1:2" ht="26.25" customHeight="1" x14ac:dyDescent="0.2">
      <c r="A41" s="150" t="s">
        <v>295</v>
      </c>
    </row>
    <row r="42" spans="1:2" ht="54" customHeight="1" x14ac:dyDescent="0.2">
      <c r="A42" s="150" t="s">
        <v>296</v>
      </c>
    </row>
    <row r="43" spans="1:2" ht="12.75" customHeight="1" x14ac:dyDescent="0.2">
      <c r="A43"/>
    </row>
    <row r="44" spans="1:2" x14ac:dyDescent="0.2">
      <c r="A44" s="137" t="s">
        <v>58</v>
      </c>
    </row>
    <row r="45" spans="1:2" s="155" customFormat="1" ht="35.25" customHeight="1" x14ac:dyDescent="0.2">
      <c r="A45" s="138" t="s">
        <v>163</v>
      </c>
    </row>
    <row r="46" spans="1:2" s="155" customFormat="1" ht="35.25" customHeight="1" x14ac:dyDescent="0.2">
      <c r="A46" s="150" t="s">
        <v>188</v>
      </c>
    </row>
    <row r="47" spans="1:2" s="155" customFormat="1" ht="35.25" customHeight="1" x14ac:dyDescent="0.2">
      <c r="A47" s="138" t="s">
        <v>164</v>
      </c>
    </row>
    <row r="48" spans="1:2" s="155" customFormat="1" ht="13.5" customHeight="1" x14ac:dyDescent="0.2">
      <c r="A48" s="138" t="s">
        <v>165</v>
      </c>
    </row>
    <row r="49" spans="1:1" s="155" customFormat="1" ht="35.25" customHeight="1" x14ac:dyDescent="0.2">
      <c r="A49" s="138" t="s">
        <v>162</v>
      </c>
    </row>
    <row r="50" spans="1:1" ht="24" x14ac:dyDescent="0.2">
      <c r="A50" s="145" t="s">
        <v>173</v>
      </c>
    </row>
    <row r="51" spans="1:1" s="155" customFormat="1" ht="26.25" hidden="1" customHeight="1" x14ac:dyDescent="0.2">
      <c r="A51" s="157" t="s">
        <v>90</v>
      </c>
    </row>
    <row r="52" spans="1:1" s="155" customFormat="1" ht="12" hidden="1" customHeight="1" x14ac:dyDescent="0.2">
      <c r="A52" s="157"/>
    </row>
    <row r="53" spans="1:1" s="155" customFormat="1" ht="217.5" hidden="1" customHeight="1" x14ac:dyDescent="0.2">
      <c r="A53" s="186" t="s">
        <v>208</v>
      </c>
    </row>
    <row r="54" spans="1:1" s="155" customFormat="1" ht="13.5" hidden="1" customHeight="1" x14ac:dyDescent="0.2">
      <c r="A54" s="138"/>
    </row>
    <row r="55" spans="1:1" hidden="1" x14ac:dyDescent="0.2">
      <c r="A55" s="145"/>
    </row>
    <row r="56" spans="1:1" hidden="1" x14ac:dyDescent="0.2">
      <c r="A56" s="146"/>
    </row>
    <row r="57" spans="1:1" hidden="1" x14ac:dyDescent="0.2"/>
    <row r="58" spans="1:1" hidden="1" x14ac:dyDescent="0.2"/>
    <row r="59" spans="1:1" s="11" customFormat="1" ht="50.25" hidden="1" customHeight="1" x14ac:dyDescent="0.2"/>
    <row r="60" spans="1:1" x14ac:dyDescent="0.2">
      <c r="A60" s="13"/>
    </row>
    <row r="61" spans="1:1" x14ac:dyDescent="0.2">
      <c r="A61" s="139" t="s">
        <v>65</v>
      </c>
    </row>
    <row r="62" spans="1:1" ht="108" customHeight="1" x14ac:dyDescent="0.2">
      <c r="A62" s="152" t="s">
        <v>298</v>
      </c>
    </row>
    <row r="63" spans="1:1" x14ac:dyDescent="0.2">
      <c r="A63" s="133"/>
    </row>
    <row r="64" spans="1:1" x14ac:dyDescent="0.2">
      <c r="A64" s="143"/>
    </row>
    <row r="65" spans="1:1" x14ac:dyDescent="0.2">
      <c r="A65" s="143"/>
    </row>
    <row r="66" spans="1:1" x14ac:dyDescent="0.2">
      <c r="A66" s="143"/>
    </row>
    <row r="67" spans="1:1" x14ac:dyDescent="0.2">
      <c r="A67" s="143"/>
    </row>
    <row r="68" spans="1:1" x14ac:dyDescent="0.2">
      <c r="A68" s="143"/>
    </row>
    <row r="69" spans="1:1" x14ac:dyDescent="0.2">
      <c r="A69" s="143"/>
    </row>
    <row r="70" spans="1:1" x14ac:dyDescent="0.2">
      <c r="A70" s="143"/>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sheetData>
  <mergeCells count="1">
    <mergeCell ref="A32:A33"/>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72"/>
  <sheetViews>
    <sheetView workbookViewId="0">
      <pane xSplit="1" topLeftCell="B1" activePane="topRight" state="frozen"/>
      <selection activeCell="A10" sqref="A10"/>
      <selection pane="topRight" activeCell="E45" sqref="E45"/>
    </sheetView>
  </sheetViews>
  <sheetFormatPr defaultColWidth="10.140625" defaultRowHeight="12.75" x14ac:dyDescent="0.2"/>
  <cols>
    <col min="1" max="1" width="45.28515625" style="5" customWidth="1"/>
  </cols>
  <sheetData>
    <row r="1" spans="1:22" ht="24" x14ac:dyDescent="0.2">
      <c r="A1" s="47" t="s">
        <v>50</v>
      </c>
    </row>
    <row r="2" spans="1:22" ht="13.5" customHeight="1" x14ac:dyDescent="0.2">
      <c r="A2"/>
    </row>
    <row r="3" spans="1:22" hidden="1" x14ac:dyDescent="0.2">
      <c r="A3" s="164" t="s">
        <v>170</v>
      </c>
    </row>
    <row r="4" spans="1:22" ht="21.75" hidden="1" customHeight="1" x14ac:dyDescent="0.2">
      <c r="A4" s="165" t="s">
        <v>52</v>
      </c>
      <c r="B4" s="148" t="e">
        <f>'BAR BB| Open rates'!#REF!</f>
        <v>#REF!</v>
      </c>
      <c r="C4" s="148" t="e">
        <f>'BAR BB| Open rates'!#REF!</f>
        <v>#REF!</v>
      </c>
      <c r="D4" s="148" t="e">
        <f>'BAR BB| Open rates'!#REF!</f>
        <v>#REF!</v>
      </c>
      <c r="E4" s="148" t="e">
        <f>'BAR BB| Open rates'!#REF!</f>
        <v>#REF!</v>
      </c>
      <c r="F4" s="148" t="e">
        <f>'BAR BB| Open rates'!#REF!</f>
        <v>#REF!</v>
      </c>
      <c r="G4" s="148" t="e">
        <f>'BAR BB| Open rates'!#REF!</f>
        <v>#REF!</v>
      </c>
      <c r="H4" s="148" t="e">
        <f>'BAR BB| Open rates'!#REF!</f>
        <v>#REF!</v>
      </c>
      <c r="I4" s="148" t="e">
        <f>'BAR BB| Open rates'!#REF!</f>
        <v>#REF!</v>
      </c>
      <c r="J4" s="148" t="e">
        <f>'BAR BB| Open rates'!#REF!</f>
        <v>#REF!</v>
      </c>
      <c r="K4" s="148" t="e">
        <f>'BAR BB| Open rates'!#REF!</f>
        <v>#REF!</v>
      </c>
      <c r="L4" s="148" t="e">
        <f>'BAR BB| Open rates'!#REF!</f>
        <v>#REF!</v>
      </c>
      <c r="M4" s="148" t="e">
        <f>'BAR BB| Open rates'!#REF!</f>
        <v>#REF!</v>
      </c>
      <c r="N4" s="148" t="e">
        <f>'BAR BB| Open rates'!#REF!</f>
        <v>#REF!</v>
      </c>
      <c r="O4" s="148" t="e">
        <f>'BAR BB| Open rates'!#REF!</f>
        <v>#REF!</v>
      </c>
      <c r="P4" s="148" t="e">
        <f>'BAR BB| Open rates'!#REF!</f>
        <v>#REF!</v>
      </c>
      <c r="Q4" s="148" t="e">
        <f>'BAR BB| Open rates'!#REF!</f>
        <v>#REF!</v>
      </c>
      <c r="R4" s="148" t="e">
        <f>'BAR BB| Open rates'!#REF!</f>
        <v>#REF!</v>
      </c>
      <c r="S4" s="148" t="e">
        <f>'BAR BB| Open rates'!#REF!</f>
        <v>#REF!</v>
      </c>
      <c r="T4" s="148" t="e">
        <f>'BAR BB| Open rates'!#REF!</f>
        <v>#REF!</v>
      </c>
      <c r="U4" s="148" t="e">
        <f>'BAR BB| Open rates'!#REF!</f>
        <v>#REF!</v>
      </c>
      <c r="V4" s="148" t="e">
        <f>'BAR BB| Open rates'!#REF!</f>
        <v>#REF!</v>
      </c>
    </row>
    <row r="5" spans="1:22" ht="21.75" hidden="1" customHeight="1" x14ac:dyDescent="0.2">
      <c r="A5" s="161"/>
      <c r="B5" s="148" t="e">
        <f>'BAR BB| Open rates'!#REF!</f>
        <v>#REF!</v>
      </c>
      <c r="C5" s="148" t="e">
        <f>'BAR BB| Open rates'!#REF!</f>
        <v>#REF!</v>
      </c>
      <c r="D5" s="148" t="e">
        <f>'BAR BB| Open rates'!#REF!</f>
        <v>#REF!</v>
      </c>
      <c r="E5" s="148" t="e">
        <f>'BAR BB| Open rates'!#REF!</f>
        <v>#REF!</v>
      </c>
      <c r="F5" s="148" t="e">
        <f>'BAR BB| Open rates'!#REF!</f>
        <v>#REF!</v>
      </c>
      <c r="G5" s="148" t="e">
        <f>'BAR BB| Open rates'!#REF!</f>
        <v>#REF!</v>
      </c>
      <c r="H5" s="148" t="e">
        <f>'BAR BB| Open rates'!#REF!</f>
        <v>#REF!</v>
      </c>
      <c r="I5" s="148" t="e">
        <f>'BAR BB| Open rates'!#REF!</f>
        <v>#REF!</v>
      </c>
      <c r="J5" s="148" t="e">
        <f>'BAR BB| Open rates'!#REF!</f>
        <v>#REF!</v>
      </c>
      <c r="K5" s="148" t="e">
        <f>'BAR BB| Open rates'!#REF!</f>
        <v>#REF!</v>
      </c>
      <c r="L5" s="148" t="e">
        <f>'BAR BB| Open rates'!#REF!</f>
        <v>#REF!</v>
      </c>
      <c r="M5" s="148" t="e">
        <f>'BAR BB| Open rates'!#REF!</f>
        <v>#REF!</v>
      </c>
      <c r="N5" s="148" t="e">
        <f>'BAR BB| Open rates'!#REF!</f>
        <v>#REF!</v>
      </c>
      <c r="O5" s="148" t="e">
        <f>'BAR BB| Open rates'!#REF!</f>
        <v>#REF!</v>
      </c>
      <c r="P5" s="148" t="e">
        <f>'BAR BB| Open rates'!#REF!</f>
        <v>#REF!</v>
      </c>
      <c r="Q5" s="148" t="e">
        <f>'BAR BB| Open rates'!#REF!</f>
        <v>#REF!</v>
      </c>
      <c r="R5" s="148" t="e">
        <f>'BAR BB| Open rates'!#REF!</f>
        <v>#REF!</v>
      </c>
      <c r="S5" s="148" t="e">
        <f>'BAR BB| Open rates'!#REF!</f>
        <v>#REF!</v>
      </c>
      <c r="T5" s="148" t="e">
        <f>'BAR BB| Open rates'!#REF!</f>
        <v>#REF!</v>
      </c>
      <c r="U5" s="148" t="e">
        <f>'BAR BB| Open rates'!#REF!</f>
        <v>#REF!</v>
      </c>
      <c r="V5" s="148" t="e">
        <f>'BAR BB| Open rates'!#REF!</f>
        <v>#REF!</v>
      </c>
    </row>
    <row r="6" spans="1:22"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row>
    <row r="7" spans="1:22" s="11" customFormat="1" ht="12.75" hidden="1" customHeight="1" x14ac:dyDescent="0.2">
      <c r="A7" s="163">
        <v>1</v>
      </c>
      <c r="B7" s="160" t="e">
        <f>'BAR BB| Open rates'!#REF!</f>
        <v>#REF!</v>
      </c>
      <c r="C7" s="160" t="e">
        <f>'BAR BB| Open rates'!#REF!</f>
        <v>#REF!</v>
      </c>
      <c r="D7" s="160" t="e">
        <f>'BAR BB| Open rates'!#REF!</f>
        <v>#REF!</v>
      </c>
      <c r="E7" s="160" t="e">
        <f>'BAR BB| Open rates'!#REF!</f>
        <v>#REF!</v>
      </c>
      <c r="F7" s="160" t="e">
        <f>'BAR BB| Open rates'!#REF!</f>
        <v>#REF!</v>
      </c>
      <c r="G7" s="160" t="e">
        <f>'BAR BB| Open rates'!#REF!</f>
        <v>#REF!</v>
      </c>
      <c r="H7" s="160" t="e">
        <f>'BAR BB| Open rates'!#REF!</f>
        <v>#REF!</v>
      </c>
      <c r="I7" s="160" t="e">
        <f>'BAR BB| Open rates'!#REF!</f>
        <v>#REF!</v>
      </c>
      <c r="J7" s="160" t="e">
        <f>'BAR BB| Open rates'!#REF!</f>
        <v>#REF!</v>
      </c>
      <c r="K7" s="160" t="e">
        <f>'BAR BB| Open rates'!#REF!</f>
        <v>#REF!</v>
      </c>
      <c r="L7" s="160" t="e">
        <f>'BAR BB| Open rates'!#REF!</f>
        <v>#REF!</v>
      </c>
      <c r="M7" s="160" t="e">
        <f>'BAR BB| Open rates'!#REF!</f>
        <v>#REF!</v>
      </c>
      <c r="N7" s="160" t="e">
        <f>'BAR BB| Open rates'!#REF!</f>
        <v>#REF!</v>
      </c>
      <c r="O7" s="160" t="e">
        <f>'BAR BB| Open rates'!#REF!</f>
        <v>#REF!</v>
      </c>
      <c r="P7" s="160" t="e">
        <f>'BAR BB| Open rates'!#REF!</f>
        <v>#REF!</v>
      </c>
      <c r="Q7" s="160" t="e">
        <f>'BAR BB| Open rates'!#REF!</f>
        <v>#REF!</v>
      </c>
      <c r="R7" s="160" t="e">
        <f>'BAR BB| Open rates'!#REF!</f>
        <v>#REF!</v>
      </c>
      <c r="S7" s="160" t="e">
        <f>'BAR BB| Open rates'!#REF!</f>
        <v>#REF!</v>
      </c>
      <c r="T7" s="160" t="e">
        <f>'BAR BB| Open rates'!#REF!</f>
        <v>#REF!</v>
      </c>
      <c r="U7" s="160" t="e">
        <f>'BAR BB| Open rates'!#REF!</f>
        <v>#REF!</v>
      </c>
      <c r="V7" s="160" t="e">
        <f>'BAR BB| Open rates'!#REF!</f>
        <v>#REF!</v>
      </c>
    </row>
    <row r="8" spans="1:22" s="11" customFormat="1" ht="12.75" hidden="1" customHeight="1" x14ac:dyDescent="0.2">
      <c r="A8" s="163">
        <v>2</v>
      </c>
      <c r="B8" s="160" t="e">
        <f>'BAR BB| Open rates'!#REF!</f>
        <v>#REF!</v>
      </c>
      <c r="C8" s="160" t="e">
        <f>'BAR BB| Open rates'!#REF!</f>
        <v>#REF!</v>
      </c>
      <c r="D8" s="160" t="e">
        <f>'BAR BB| Open rates'!#REF!</f>
        <v>#REF!</v>
      </c>
      <c r="E8" s="160" t="e">
        <f>'BAR BB| Open rates'!#REF!</f>
        <v>#REF!</v>
      </c>
      <c r="F8" s="160" t="e">
        <f>'BAR BB| Open rates'!#REF!</f>
        <v>#REF!</v>
      </c>
      <c r="G8" s="160" t="e">
        <f>'BAR BB| Open rates'!#REF!</f>
        <v>#REF!</v>
      </c>
      <c r="H8" s="160" t="e">
        <f>'BAR BB| Open rates'!#REF!</f>
        <v>#REF!</v>
      </c>
      <c r="I8" s="160" t="e">
        <f>'BAR BB| Open rates'!#REF!</f>
        <v>#REF!</v>
      </c>
      <c r="J8" s="160" t="e">
        <f>'BAR BB| Open rates'!#REF!</f>
        <v>#REF!</v>
      </c>
      <c r="K8" s="160" t="e">
        <f>'BAR BB| Open rates'!#REF!</f>
        <v>#REF!</v>
      </c>
      <c r="L8" s="160" t="e">
        <f>'BAR BB| Open rates'!#REF!</f>
        <v>#REF!</v>
      </c>
      <c r="M8" s="160" t="e">
        <f>'BAR BB| Open rates'!#REF!</f>
        <v>#REF!</v>
      </c>
      <c r="N8" s="160" t="e">
        <f>'BAR BB| Open rates'!#REF!</f>
        <v>#REF!</v>
      </c>
      <c r="O8" s="160" t="e">
        <f>'BAR BB| Open rates'!#REF!</f>
        <v>#REF!</v>
      </c>
      <c r="P8" s="160" t="e">
        <f>'BAR BB| Open rates'!#REF!</f>
        <v>#REF!</v>
      </c>
      <c r="Q8" s="160" t="e">
        <f>'BAR BB| Open rates'!#REF!</f>
        <v>#REF!</v>
      </c>
      <c r="R8" s="160" t="e">
        <f>'BAR BB| Open rates'!#REF!</f>
        <v>#REF!</v>
      </c>
      <c r="S8" s="160" t="e">
        <f>'BAR BB| Open rates'!#REF!</f>
        <v>#REF!</v>
      </c>
      <c r="T8" s="160" t="e">
        <f>'BAR BB| Open rates'!#REF!</f>
        <v>#REF!</v>
      </c>
      <c r="U8" s="160" t="e">
        <f>'BAR BB| Open rates'!#REF!</f>
        <v>#REF!</v>
      </c>
      <c r="V8" s="160" t="e">
        <f>'BAR BB| Open rates'!#REF!</f>
        <v>#REF!</v>
      </c>
    </row>
    <row r="9" spans="1:22"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row>
    <row r="10" spans="1:22" s="11" customFormat="1" ht="12.75" hidden="1" customHeight="1" x14ac:dyDescent="0.2">
      <c r="A10" s="163">
        <v>1</v>
      </c>
      <c r="B10" s="160" t="e">
        <f>'BAR BB| Open rates'!#REF!</f>
        <v>#REF!</v>
      </c>
      <c r="C10" s="160" t="e">
        <f>'BAR BB| Open rates'!#REF!</f>
        <v>#REF!</v>
      </c>
      <c r="D10" s="160" t="e">
        <f>'BAR BB| Open rates'!#REF!</f>
        <v>#REF!</v>
      </c>
      <c r="E10" s="160" t="e">
        <f>'BAR BB| Open rates'!#REF!</f>
        <v>#REF!</v>
      </c>
      <c r="F10" s="160" t="e">
        <f>'BAR BB| Open rates'!#REF!</f>
        <v>#REF!</v>
      </c>
      <c r="G10" s="160" t="e">
        <f>'BAR BB| Open rates'!#REF!</f>
        <v>#REF!</v>
      </c>
      <c r="H10" s="160" t="e">
        <f>'BAR BB| Open rates'!#REF!</f>
        <v>#REF!</v>
      </c>
      <c r="I10" s="160" t="e">
        <f>'BAR BB| Open rates'!#REF!</f>
        <v>#REF!</v>
      </c>
      <c r="J10" s="160" t="e">
        <f>'BAR BB| Open rates'!#REF!</f>
        <v>#REF!</v>
      </c>
      <c r="K10" s="160" t="e">
        <f>'BAR BB| Open rates'!#REF!</f>
        <v>#REF!</v>
      </c>
      <c r="L10" s="160" t="e">
        <f>'BAR BB| Open rates'!#REF!</f>
        <v>#REF!</v>
      </c>
      <c r="M10" s="160" t="e">
        <f>'BAR BB| Open rates'!#REF!</f>
        <v>#REF!</v>
      </c>
      <c r="N10" s="160" t="e">
        <f>'BAR BB| Open rates'!#REF!</f>
        <v>#REF!</v>
      </c>
      <c r="O10" s="160" t="e">
        <f>'BAR BB| Open rates'!#REF!</f>
        <v>#REF!</v>
      </c>
      <c r="P10" s="160" t="e">
        <f>'BAR BB| Open rates'!#REF!</f>
        <v>#REF!</v>
      </c>
      <c r="Q10" s="160" t="e">
        <f>'BAR BB| Open rates'!#REF!</f>
        <v>#REF!</v>
      </c>
      <c r="R10" s="160" t="e">
        <f>'BAR BB| Open rates'!#REF!</f>
        <v>#REF!</v>
      </c>
      <c r="S10" s="160" t="e">
        <f>'BAR BB| Open rates'!#REF!</f>
        <v>#REF!</v>
      </c>
      <c r="T10" s="160" t="e">
        <f>'BAR BB| Open rates'!#REF!</f>
        <v>#REF!</v>
      </c>
      <c r="U10" s="160" t="e">
        <f>'BAR BB| Open rates'!#REF!</f>
        <v>#REF!</v>
      </c>
      <c r="V10" s="160" t="e">
        <f>'BAR BB| Open rates'!#REF!</f>
        <v>#REF!</v>
      </c>
    </row>
    <row r="11" spans="1:22" s="11" customFormat="1" ht="12.75" hidden="1" customHeight="1" x14ac:dyDescent="0.2">
      <c r="A11" s="163">
        <v>2</v>
      </c>
      <c r="B11" s="160" t="e">
        <f>'BAR BB| Open rates'!#REF!</f>
        <v>#REF!</v>
      </c>
      <c r="C11" s="160" t="e">
        <f>'BAR BB| Open rates'!#REF!</f>
        <v>#REF!</v>
      </c>
      <c r="D11" s="160" t="e">
        <f>'BAR BB| Open rates'!#REF!</f>
        <v>#REF!</v>
      </c>
      <c r="E11" s="160" t="e">
        <f>'BAR BB| Open rates'!#REF!</f>
        <v>#REF!</v>
      </c>
      <c r="F11" s="160" t="e">
        <f>'BAR BB| Open rates'!#REF!</f>
        <v>#REF!</v>
      </c>
      <c r="G11" s="160" t="e">
        <f>'BAR BB| Open rates'!#REF!</f>
        <v>#REF!</v>
      </c>
      <c r="H11" s="160" t="e">
        <f>'BAR BB| Open rates'!#REF!</f>
        <v>#REF!</v>
      </c>
      <c r="I11" s="160" t="e">
        <f>'BAR BB| Open rates'!#REF!</f>
        <v>#REF!</v>
      </c>
      <c r="J11" s="160" t="e">
        <f>'BAR BB| Open rates'!#REF!</f>
        <v>#REF!</v>
      </c>
      <c r="K11" s="160" t="e">
        <f>'BAR BB| Open rates'!#REF!</f>
        <v>#REF!</v>
      </c>
      <c r="L11" s="160" t="e">
        <f>'BAR BB| Open rates'!#REF!</f>
        <v>#REF!</v>
      </c>
      <c r="M11" s="160" t="e">
        <f>'BAR BB| Open rates'!#REF!</f>
        <v>#REF!</v>
      </c>
      <c r="N11" s="160" t="e">
        <f>'BAR BB| Open rates'!#REF!</f>
        <v>#REF!</v>
      </c>
      <c r="O11" s="160" t="e">
        <f>'BAR BB| Open rates'!#REF!</f>
        <v>#REF!</v>
      </c>
      <c r="P11" s="160" t="e">
        <f>'BAR BB| Open rates'!#REF!</f>
        <v>#REF!</v>
      </c>
      <c r="Q11" s="160" t="e">
        <f>'BAR BB| Open rates'!#REF!</f>
        <v>#REF!</v>
      </c>
      <c r="R11" s="160" t="e">
        <f>'BAR BB| Open rates'!#REF!</f>
        <v>#REF!</v>
      </c>
      <c r="S11" s="160" t="e">
        <f>'BAR BB| Open rates'!#REF!</f>
        <v>#REF!</v>
      </c>
      <c r="T11" s="160" t="e">
        <f>'BAR BB| Open rates'!#REF!</f>
        <v>#REF!</v>
      </c>
      <c r="U11" s="160" t="e">
        <f>'BAR BB| Open rates'!#REF!</f>
        <v>#REF!</v>
      </c>
      <c r="V11" s="160" t="e">
        <f>'BAR BB| Open rates'!#REF!</f>
        <v>#REF!</v>
      </c>
    </row>
    <row r="12" spans="1:22"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row>
    <row r="13" spans="1:22" s="11" customFormat="1" ht="12.75" hidden="1" customHeight="1" x14ac:dyDescent="0.2">
      <c r="A13" s="163">
        <v>1</v>
      </c>
      <c r="B13" s="160" t="e">
        <f>'BAR BB| Open rates'!#REF!</f>
        <v>#REF!</v>
      </c>
      <c r="C13" s="160" t="e">
        <f>'BAR BB| Open rates'!#REF!</f>
        <v>#REF!</v>
      </c>
      <c r="D13" s="160" t="e">
        <f>'BAR BB| Open rates'!#REF!</f>
        <v>#REF!</v>
      </c>
      <c r="E13" s="160" t="e">
        <f>'BAR BB| Open rates'!#REF!</f>
        <v>#REF!</v>
      </c>
      <c r="F13" s="160" t="e">
        <f>'BAR BB| Open rates'!#REF!</f>
        <v>#REF!</v>
      </c>
      <c r="G13" s="160" t="e">
        <f>'BAR BB| Open rates'!#REF!</f>
        <v>#REF!</v>
      </c>
      <c r="H13" s="160" t="e">
        <f>'BAR BB| Open rates'!#REF!</f>
        <v>#REF!</v>
      </c>
      <c r="I13" s="160" t="e">
        <f>'BAR BB| Open rates'!#REF!</f>
        <v>#REF!</v>
      </c>
      <c r="J13" s="160" t="e">
        <f>'BAR BB| Open rates'!#REF!</f>
        <v>#REF!</v>
      </c>
      <c r="K13" s="160" t="e">
        <f>'BAR BB| Open rates'!#REF!</f>
        <v>#REF!</v>
      </c>
      <c r="L13" s="160" t="e">
        <f>'BAR BB| Open rates'!#REF!</f>
        <v>#REF!</v>
      </c>
      <c r="M13" s="160" t="e">
        <f>'BAR BB| Open rates'!#REF!</f>
        <v>#REF!</v>
      </c>
      <c r="N13" s="160" t="e">
        <f>'BAR BB| Open rates'!#REF!</f>
        <v>#REF!</v>
      </c>
      <c r="O13" s="160" t="e">
        <f>'BAR BB| Open rates'!#REF!</f>
        <v>#REF!</v>
      </c>
      <c r="P13" s="160" t="e">
        <f>'BAR BB| Open rates'!#REF!</f>
        <v>#REF!</v>
      </c>
      <c r="Q13" s="160" t="e">
        <f>'BAR BB| Open rates'!#REF!</f>
        <v>#REF!</v>
      </c>
      <c r="R13" s="160" t="e">
        <f>'BAR BB| Open rates'!#REF!</f>
        <v>#REF!</v>
      </c>
      <c r="S13" s="160" t="e">
        <f>'BAR BB| Open rates'!#REF!</f>
        <v>#REF!</v>
      </c>
      <c r="T13" s="160" t="e">
        <f>'BAR BB| Open rates'!#REF!</f>
        <v>#REF!</v>
      </c>
      <c r="U13" s="160" t="e">
        <f>'BAR BB| Open rates'!#REF!</f>
        <v>#REF!</v>
      </c>
      <c r="V13" s="160" t="e">
        <f>'BAR BB| Open rates'!#REF!</f>
        <v>#REF!</v>
      </c>
    </row>
    <row r="14" spans="1:22" s="11" customFormat="1" ht="12.75" hidden="1" customHeight="1" thickBot="1" x14ac:dyDescent="0.25">
      <c r="A14" s="163">
        <v>2</v>
      </c>
      <c r="B14" s="160" t="e">
        <f>'BAR BB| Open rates'!#REF!</f>
        <v>#REF!</v>
      </c>
      <c r="C14" s="160" t="e">
        <f>'BAR BB| Open rates'!#REF!</f>
        <v>#REF!</v>
      </c>
      <c r="D14" s="160" t="e">
        <f>'BAR BB| Open rates'!#REF!</f>
        <v>#REF!</v>
      </c>
      <c r="E14" s="160" t="e">
        <f>'BAR BB| Open rates'!#REF!</f>
        <v>#REF!</v>
      </c>
      <c r="F14" s="160" t="e">
        <f>'BAR BB| Open rates'!#REF!</f>
        <v>#REF!</v>
      </c>
      <c r="G14" s="160" t="e">
        <f>'BAR BB| Open rates'!#REF!</f>
        <v>#REF!</v>
      </c>
      <c r="H14" s="160" t="e">
        <f>'BAR BB| Open rates'!#REF!</f>
        <v>#REF!</v>
      </c>
      <c r="I14" s="160" t="e">
        <f>'BAR BB| Open rates'!#REF!</f>
        <v>#REF!</v>
      </c>
      <c r="J14" s="160" t="e">
        <f>'BAR BB| Open rates'!#REF!</f>
        <v>#REF!</v>
      </c>
      <c r="K14" s="160" t="e">
        <f>'BAR BB| Open rates'!#REF!</f>
        <v>#REF!</v>
      </c>
      <c r="L14" s="160" t="e">
        <f>'BAR BB| Open rates'!#REF!</f>
        <v>#REF!</v>
      </c>
      <c r="M14" s="160" t="e">
        <f>'BAR BB| Open rates'!#REF!</f>
        <v>#REF!</v>
      </c>
      <c r="N14" s="160" t="e">
        <f>'BAR BB| Open rates'!#REF!</f>
        <v>#REF!</v>
      </c>
      <c r="O14" s="160" t="e">
        <f>'BAR BB| Open rates'!#REF!</f>
        <v>#REF!</v>
      </c>
      <c r="P14" s="160" t="e">
        <f>'BAR BB| Open rates'!#REF!</f>
        <v>#REF!</v>
      </c>
      <c r="Q14" s="160" t="e">
        <f>'BAR BB| Open rates'!#REF!</f>
        <v>#REF!</v>
      </c>
      <c r="R14" s="160" t="e">
        <f>'BAR BB| Open rates'!#REF!</f>
        <v>#REF!</v>
      </c>
      <c r="S14" s="160" t="e">
        <f>'BAR BB| Open rates'!#REF!</f>
        <v>#REF!</v>
      </c>
      <c r="T14" s="160" t="e">
        <f>'BAR BB| Open rates'!#REF!</f>
        <v>#REF!</v>
      </c>
      <c r="U14" s="160" t="e">
        <f>'BAR BB| Open rates'!#REF!</f>
        <v>#REF!</v>
      </c>
      <c r="V14" s="160" t="e">
        <f>'BAR BB| Open rates'!#REF!</f>
        <v>#REF!</v>
      </c>
    </row>
    <row r="15" spans="1:22" s="11" customFormat="1" ht="12.75" hidden="1" customHeight="1" x14ac:dyDescent="0.2">
      <c r="A15" s="167" t="s">
        <v>167</v>
      </c>
      <c r="B15" s="187">
        <v>2700</v>
      </c>
      <c r="C15" s="189">
        <v>3500</v>
      </c>
      <c r="D15" s="189">
        <v>3500</v>
      </c>
      <c r="E15" s="189">
        <v>3500</v>
      </c>
      <c r="F15" s="189">
        <v>3500</v>
      </c>
      <c r="G15" s="189">
        <v>3500</v>
      </c>
      <c r="H15" s="189">
        <v>3500</v>
      </c>
      <c r="I15" s="189">
        <v>3500</v>
      </c>
      <c r="J15" s="189">
        <v>3500</v>
      </c>
      <c r="K15" s="189">
        <v>3500</v>
      </c>
      <c r="L15" s="189">
        <v>3500</v>
      </c>
      <c r="M15" s="189">
        <v>3500</v>
      </c>
      <c r="N15" s="189">
        <v>3500</v>
      </c>
      <c r="O15" s="189">
        <v>3500</v>
      </c>
      <c r="P15" s="189">
        <v>3500</v>
      </c>
      <c r="Q15" s="189">
        <v>3500</v>
      </c>
      <c r="R15" s="187">
        <v>2700</v>
      </c>
      <c r="S15" s="187">
        <v>2700</v>
      </c>
      <c r="T15" s="187">
        <v>2700</v>
      </c>
      <c r="U15" s="187">
        <v>2700</v>
      </c>
      <c r="V15" s="187">
        <v>2700</v>
      </c>
    </row>
    <row r="16" spans="1:22" s="11" customFormat="1" ht="12.75" hidden="1" customHeight="1" x14ac:dyDescent="0.2">
      <c r="A16" s="163" t="s">
        <v>168</v>
      </c>
      <c r="B16" s="184">
        <f t="shared" ref="B16:V16" si="0">B15*2</f>
        <v>5400</v>
      </c>
      <c r="C16" s="188">
        <f t="shared" si="0"/>
        <v>7000</v>
      </c>
      <c r="D16" s="188">
        <f t="shared" si="0"/>
        <v>7000</v>
      </c>
      <c r="E16" s="188">
        <f t="shared" si="0"/>
        <v>7000</v>
      </c>
      <c r="F16" s="188">
        <f t="shared" si="0"/>
        <v>7000</v>
      </c>
      <c r="G16" s="188">
        <f t="shared" si="0"/>
        <v>7000</v>
      </c>
      <c r="H16" s="188">
        <f t="shared" si="0"/>
        <v>7000</v>
      </c>
      <c r="I16" s="188">
        <f t="shared" si="0"/>
        <v>7000</v>
      </c>
      <c r="J16" s="188">
        <f t="shared" si="0"/>
        <v>7000</v>
      </c>
      <c r="K16" s="188">
        <f t="shared" si="0"/>
        <v>7000</v>
      </c>
      <c r="L16" s="188">
        <f t="shared" si="0"/>
        <v>7000</v>
      </c>
      <c r="M16" s="188">
        <f t="shared" si="0"/>
        <v>7000</v>
      </c>
      <c r="N16" s="188">
        <f t="shared" si="0"/>
        <v>7000</v>
      </c>
      <c r="O16" s="184">
        <f t="shared" si="0"/>
        <v>7000</v>
      </c>
      <c r="P16" s="184">
        <f t="shared" si="0"/>
        <v>7000</v>
      </c>
      <c r="Q16" s="184">
        <f t="shared" si="0"/>
        <v>7000</v>
      </c>
      <c r="R16" s="184">
        <f t="shared" si="0"/>
        <v>5400</v>
      </c>
      <c r="S16" s="184">
        <f t="shared" si="0"/>
        <v>5400</v>
      </c>
      <c r="T16" s="184">
        <f t="shared" si="0"/>
        <v>5400</v>
      </c>
      <c r="U16" s="184">
        <f t="shared" si="0"/>
        <v>5400</v>
      </c>
      <c r="V16" s="184">
        <f t="shared" si="0"/>
        <v>5400</v>
      </c>
    </row>
    <row r="17" spans="1:22" s="11" customFormat="1" ht="12.75" hidden="1" customHeight="1" thickBot="1" x14ac:dyDescent="0.25">
      <c r="A17" s="166" t="s">
        <v>169</v>
      </c>
      <c r="B17" s="184">
        <f t="shared" ref="B17:V17" si="1">4000+B15</f>
        <v>6700</v>
      </c>
      <c r="C17" s="188">
        <f t="shared" si="1"/>
        <v>7500</v>
      </c>
      <c r="D17" s="188">
        <f t="shared" si="1"/>
        <v>7500</v>
      </c>
      <c r="E17" s="188">
        <f t="shared" si="1"/>
        <v>7500</v>
      </c>
      <c r="F17" s="188">
        <f t="shared" si="1"/>
        <v>7500</v>
      </c>
      <c r="G17" s="188">
        <f t="shared" si="1"/>
        <v>7500</v>
      </c>
      <c r="H17" s="188">
        <f t="shared" si="1"/>
        <v>7500</v>
      </c>
      <c r="I17" s="188">
        <f t="shared" si="1"/>
        <v>7500</v>
      </c>
      <c r="J17" s="188">
        <f t="shared" si="1"/>
        <v>7500</v>
      </c>
      <c r="K17" s="188">
        <f t="shared" si="1"/>
        <v>7500</v>
      </c>
      <c r="L17" s="188">
        <f t="shared" si="1"/>
        <v>7500</v>
      </c>
      <c r="M17" s="188">
        <f t="shared" si="1"/>
        <v>7500</v>
      </c>
      <c r="N17" s="188">
        <f t="shared" si="1"/>
        <v>7500</v>
      </c>
      <c r="O17" s="184">
        <f t="shared" si="1"/>
        <v>7500</v>
      </c>
      <c r="P17" s="184">
        <f t="shared" si="1"/>
        <v>7500</v>
      </c>
      <c r="Q17" s="184">
        <f t="shared" si="1"/>
        <v>7500</v>
      </c>
      <c r="R17" s="184">
        <f t="shared" si="1"/>
        <v>6700</v>
      </c>
      <c r="S17" s="184">
        <f t="shared" si="1"/>
        <v>6700</v>
      </c>
      <c r="T17" s="184">
        <f t="shared" si="1"/>
        <v>6700</v>
      </c>
      <c r="U17" s="184">
        <f t="shared" si="1"/>
        <v>6700</v>
      </c>
      <c r="V17" s="184">
        <f t="shared" si="1"/>
        <v>6700</v>
      </c>
    </row>
    <row r="18" spans="1:22" s="11" customFormat="1" ht="24" hidden="1" customHeight="1" x14ac:dyDescent="0.2">
      <c r="A18" s="135" t="s">
        <v>166</v>
      </c>
    </row>
    <row r="19" spans="1:22" s="11" customFormat="1" ht="12.75" hidden="1" customHeight="1" x14ac:dyDescent="0.2">
      <c r="A19" s="132" t="s">
        <v>177</v>
      </c>
    </row>
    <row r="20" spans="1:22" ht="21.75" hidden="1" customHeight="1" x14ac:dyDescent="0.2">
      <c r="A20" s="74" t="s">
        <v>52</v>
      </c>
      <c r="B20" s="73" t="e">
        <f t="shared" ref="B20:V21" si="2">B4</f>
        <v>#REF!</v>
      </c>
      <c r="C20" s="73" t="e">
        <f t="shared" si="2"/>
        <v>#REF!</v>
      </c>
      <c r="D20" s="73" t="e">
        <f t="shared" si="2"/>
        <v>#REF!</v>
      </c>
      <c r="E20" s="73" t="e">
        <f t="shared" si="2"/>
        <v>#REF!</v>
      </c>
      <c r="F20" s="73" t="e">
        <f t="shared" si="2"/>
        <v>#REF!</v>
      </c>
      <c r="G20" s="73" t="e">
        <f t="shared" si="2"/>
        <v>#REF!</v>
      </c>
      <c r="H20" s="73" t="e">
        <f t="shared" si="2"/>
        <v>#REF!</v>
      </c>
      <c r="I20" s="73" t="e">
        <f t="shared" si="2"/>
        <v>#REF!</v>
      </c>
      <c r="J20" s="73" t="e">
        <f t="shared" si="2"/>
        <v>#REF!</v>
      </c>
      <c r="K20" s="73" t="e">
        <f t="shared" si="2"/>
        <v>#REF!</v>
      </c>
      <c r="L20" s="73" t="e">
        <f t="shared" si="2"/>
        <v>#REF!</v>
      </c>
      <c r="M20" s="73" t="e">
        <f t="shared" si="2"/>
        <v>#REF!</v>
      </c>
      <c r="N20" s="73" t="e">
        <f t="shared" si="2"/>
        <v>#REF!</v>
      </c>
      <c r="O20" s="73" t="e">
        <f t="shared" si="2"/>
        <v>#REF!</v>
      </c>
      <c r="P20" s="73" t="e">
        <f t="shared" si="2"/>
        <v>#REF!</v>
      </c>
      <c r="Q20" s="73" t="e">
        <f t="shared" si="2"/>
        <v>#REF!</v>
      </c>
      <c r="R20" s="73" t="e">
        <f t="shared" si="2"/>
        <v>#REF!</v>
      </c>
      <c r="S20" s="73" t="e">
        <f t="shared" si="2"/>
        <v>#REF!</v>
      </c>
      <c r="T20" s="73" t="e">
        <f t="shared" si="2"/>
        <v>#REF!</v>
      </c>
      <c r="U20" s="73" t="e">
        <f t="shared" si="2"/>
        <v>#REF!</v>
      </c>
      <c r="V20" s="73" t="e">
        <f t="shared" si="2"/>
        <v>#REF!</v>
      </c>
    </row>
    <row r="21" spans="1:22" ht="21.75" hidden="1" customHeight="1" x14ac:dyDescent="0.2">
      <c r="A21" s="74"/>
      <c r="B21" s="73" t="e">
        <f t="shared" si="2"/>
        <v>#REF!</v>
      </c>
      <c r="C21" s="73" t="e">
        <f t="shared" si="2"/>
        <v>#REF!</v>
      </c>
      <c r="D21" s="73" t="e">
        <f t="shared" si="2"/>
        <v>#REF!</v>
      </c>
      <c r="E21" s="73" t="e">
        <f t="shared" si="2"/>
        <v>#REF!</v>
      </c>
      <c r="F21" s="73" t="e">
        <f t="shared" si="2"/>
        <v>#REF!</v>
      </c>
      <c r="G21" s="73" t="e">
        <f t="shared" si="2"/>
        <v>#REF!</v>
      </c>
      <c r="H21" s="73" t="e">
        <f t="shared" si="2"/>
        <v>#REF!</v>
      </c>
      <c r="I21" s="73" t="e">
        <f t="shared" si="2"/>
        <v>#REF!</v>
      </c>
      <c r="J21" s="73" t="e">
        <f t="shared" si="2"/>
        <v>#REF!</v>
      </c>
      <c r="K21" s="73" t="e">
        <f t="shared" si="2"/>
        <v>#REF!</v>
      </c>
      <c r="L21" s="73" t="e">
        <f t="shared" si="2"/>
        <v>#REF!</v>
      </c>
      <c r="M21" s="73" t="e">
        <f t="shared" si="2"/>
        <v>#REF!</v>
      </c>
      <c r="N21" s="73" t="e">
        <f t="shared" si="2"/>
        <v>#REF!</v>
      </c>
      <c r="O21" s="73" t="e">
        <f t="shared" si="2"/>
        <v>#REF!</v>
      </c>
      <c r="P21" s="73" t="e">
        <f t="shared" si="2"/>
        <v>#REF!</v>
      </c>
      <c r="Q21" s="73" t="e">
        <f t="shared" si="2"/>
        <v>#REF!</v>
      </c>
      <c r="R21" s="73" t="e">
        <f t="shared" si="2"/>
        <v>#REF!</v>
      </c>
      <c r="S21" s="73" t="e">
        <f t="shared" si="2"/>
        <v>#REF!</v>
      </c>
      <c r="T21" s="73" t="e">
        <f t="shared" si="2"/>
        <v>#REF!</v>
      </c>
      <c r="U21" s="73" t="e">
        <f t="shared" si="2"/>
        <v>#REF!</v>
      </c>
      <c r="V21" s="73" t="e">
        <f t="shared" si="2"/>
        <v>#REF!</v>
      </c>
    </row>
    <row r="22" spans="1:22"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row>
    <row r="23" spans="1:22" s="11" customFormat="1" ht="12.75" hidden="1" customHeight="1" x14ac:dyDescent="0.2">
      <c r="A23" s="42">
        <v>1</v>
      </c>
      <c r="B23" s="84" t="e">
        <f t="shared" ref="B23:V30" si="3">B7*0.9*0.85</f>
        <v>#REF!</v>
      </c>
      <c r="C23" s="84" t="e">
        <f t="shared" si="3"/>
        <v>#REF!</v>
      </c>
      <c r="D23" s="84" t="e">
        <f t="shared" si="3"/>
        <v>#REF!</v>
      </c>
      <c r="E23" s="84" t="e">
        <f t="shared" si="3"/>
        <v>#REF!</v>
      </c>
      <c r="F23" s="84" t="e">
        <f t="shared" si="3"/>
        <v>#REF!</v>
      </c>
      <c r="G23" s="84" t="e">
        <f t="shared" si="3"/>
        <v>#REF!</v>
      </c>
      <c r="H23" s="84" t="e">
        <f t="shared" si="3"/>
        <v>#REF!</v>
      </c>
      <c r="I23" s="84" t="e">
        <f t="shared" si="3"/>
        <v>#REF!</v>
      </c>
      <c r="J23" s="84" t="e">
        <f t="shared" si="3"/>
        <v>#REF!</v>
      </c>
      <c r="K23" s="84" t="e">
        <f t="shared" si="3"/>
        <v>#REF!</v>
      </c>
      <c r="L23" s="84" t="e">
        <f t="shared" si="3"/>
        <v>#REF!</v>
      </c>
      <c r="M23" s="84" t="e">
        <f t="shared" si="3"/>
        <v>#REF!</v>
      </c>
      <c r="N23" s="84" t="e">
        <f t="shared" si="3"/>
        <v>#REF!</v>
      </c>
      <c r="O23" s="84" t="e">
        <f t="shared" si="3"/>
        <v>#REF!</v>
      </c>
      <c r="P23" s="84" t="e">
        <f t="shared" si="3"/>
        <v>#REF!</v>
      </c>
      <c r="Q23" s="84" t="e">
        <f t="shared" si="3"/>
        <v>#REF!</v>
      </c>
      <c r="R23" s="84" t="e">
        <f t="shared" si="3"/>
        <v>#REF!</v>
      </c>
      <c r="S23" s="84" t="e">
        <f t="shared" si="3"/>
        <v>#REF!</v>
      </c>
      <c r="T23" s="84" t="e">
        <f t="shared" si="3"/>
        <v>#REF!</v>
      </c>
      <c r="U23" s="84" t="e">
        <f t="shared" si="3"/>
        <v>#REF!</v>
      </c>
      <c r="V23" s="84" t="e">
        <f t="shared" si="3"/>
        <v>#REF!</v>
      </c>
    </row>
    <row r="24" spans="1:22" s="11" customFormat="1" ht="12.75" hidden="1" customHeight="1" x14ac:dyDescent="0.2">
      <c r="A24" s="42">
        <v>2</v>
      </c>
      <c r="B24" s="84" t="e">
        <f t="shared" ref="B24:O24" si="4">B8*0.9*0.85</f>
        <v>#REF!</v>
      </c>
      <c r="C24" s="84" t="e">
        <f t="shared" si="4"/>
        <v>#REF!</v>
      </c>
      <c r="D24" s="84" t="e">
        <f t="shared" si="4"/>
        <v>#REF!</v>
      </c>
      <c r="E24" s="84" t="e">
        <f t="shared" si="4"/>
        <v>#REF!</v>
      </c>
      <c r="F24" s="84" t="e">
        <f t="shared" si="4"/>
        <v>#REF!</v>
      </c>
      <c r="G24" s="84" t="e">
        <f t="shared" si="4"/>
        <v>#REF!</v>
      </c>
      <c r="H24" s="84" t="e">
        <f t="shared" si="4"/>
        <v>#REF!</v>
      </c>
      <c r="I24" s="84" t="e">
        <f t="shared" si="4"/>
        <v>#REF!</v>
      </c>
      <c r="J24" s="84" t="e">
        <f t="shared" si="4"/>
        <v>#REF!</v>
      </c>
      <c r="K24" s="84" t="e">
        <f t="shared" si="4"/>
        <v>#REF!</v>
      </c>
      <c r="L24" s="84" t="e">
        <f t="shared" si="4"/>
        <v>#REF!</v>
      </c>
      <c r="M24" s="84" t="e">
        <f t="shared" si="4"/>
        <v>#REF!</v>
      </c>
      <c r="N24" s="84" t="e">
        <f t="shared" si="4"/>
        <v>#REF!</v>
      </c>
      <c r="O24" s="84" t="e">
        <f t="shared" si="4"/>
        <v>#REF!</v>
      </c>
      <c r="P24" s="84" t="e">
        <f t="shared" si="3"/>
        <v>#REF!</v>
      </c>
      <c r="Q24" s="84" t="e">
        <f t="shared" si="3"/>
        <v>#REF!</v>
      </c>
      <c r="R24" s="84" t="e">
        <f t="shared" si="3"/>
        <v>#REF!</v>
      </c>
      <c r="S24" s="84" t="e">
        <f t="shared" si="3"/>
        <v>#REF!</v>
      </c>
      <c r="T24" s="84" t="e">
        <f t="shared" si="3"/>
        <v>#REF!</v>
      </c>
      <c r="U24" s="84" t="e">
        <f t="shared" si="3"/>
        <v>#REF!</v>
      </c>
      <c r="V24" s="84" t="e">
        <f t="shared" si="3"/>
        <v>#REF!</v>
      </c>
    </row>
    <row r="25" spans="1:22"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row>
    <row r="26" spans="1:22" s="11" customFormat="1" ht="12.75" hidden="1" customHeight="1" x14ac:dyDescent="0.2">
      <c r="A26" s="42">
        <v>1</v>
      </c>
      <c r="B26" s="84" t="e">
        <f t="shared" si="3"/>
        <v>#REF!</v>
      </c>
      <c r="C26" s="84" t="e">
        <f t="shared" si="3"/>
        <v>#REF!</v>
      </c>
      <c r="D26" s="84" t="e">
        <f t="shared" si="3"/>
        <v>#REF!</v>
      </c>
      <c r="E26" s="84" t="e">
        <f t="shared" si="3"/>
        <v>#REF!</v>
      </c>
      <c r="F26" s="84" t="e">
        <f t="shared" si="3"/>
        <v>#REF!</v>
      </c>
      <c r="G26" s="84" t="e">
        <f t="shared" si="3"/>
        <v>#REF!</v>
      </c>
      <c r="H26" s="84" t="e">
        <f t="shared" si="3"/>
        <v>#REF!</v>
      </c>
      <c r="I26" s="84" t="e">
        <f t="shared" si="3"/>
        <v>#REF!</v>
      </c>
      <c r="J26" s="84" t="e">
        <f t="shared" si="3"/>
        <v>#REF!</v>
      </c>
      <c r="K26" s="84" t="e">
        <f t="shared" si="3"/>
        <v>#REF!</v>
      </c>
      <c r="L26" s="84" t="e">
        <f t="shared" si="3"/>
        <v>#REF!</v>
      </c>
      <c r="M26" s="84" t="e">
        <f t="shared" si="3"/>
        <v>#REF!</v>
      </c>
      <c r="N26" s="84" t="e">
        <f t="shared" si="3"/>
        <v>#REF!</v>
      </c>
      <c r="O26" s="84" t="e">
        <f t="shared" si="3"/>
        <v>#REF!</v>
      </c>
      <c r="P26" s="84" t="e">
        <f t="shared" si="3"/>
        <v>#REF!</v>
      </c>
      <c r="Q26" s="84" t="e">
        <f t="shared" si="3"/>
        <v>#REF!</v>
      </c>
      <c r="R26" s="84" t="e">
        <f t="shared" si="3"/>
        <v>#REF!</v>
      </c>
      <c r="S26" s="84" t="e">
        <f t="shared" si="3"/>
        <v>#REF!</v>
      </c>
      <c r="T26" s="84" t="e">
        <f t="shared" si="3"/>
        <v>#REF!</v>
      </c>
      <c r="U26" s="84" t="e">
        <f t="shared" si="3"/>
        <v>#REF!</v>
      </c>
      <c r="V26" s="84" t="e">
        <f t="shared" si="3"/>
        <v>#REF!</v>
      </c>
    </row>
    <row r="27" spans="1:22" s="11" customFormat="1" ht="12.75" hidden="1" customHeight="1" x14ac:dyDescent="0.2">
      <c r="A27" s="42">
        <v>2</v>
      </c>
      <c r="B27" s="84" t="e">
        <f t="shared" si="3"/>
        <v>#REF!</v>
      </c>
      <c r="C27" s="84" t="e">
        <f t="shared" si="3"/>
        <v>#REF!</v>
      </c>
      <c r="D27" s="84" t="e">
        <f t="shared" si="3"/>
        <v>#REF!</v>
      </c>
      <c r="E27" s="84" t="e">
        <f t="shared" si="3"/>
        <v>#REF!</v>
      </c>
      <c r="F27" s="84" t="e">
        <f t="shared" si="3"/>
        <v>#REF!</v>
      </c>
      <c r="G27" s="84" t="e">
        <f t="shared" si="3"/>
        <v>#REF!</v>
      </c>
      <c r="H27" s="84" t="e">
        <f t="shared" si="3"/>
        <v>#REF!</v>
      </c>
      <c r="I27" s="84" t="e">
        <f t="shared" si="3"/>
        <v>#REF!</v>
      </c>
      <c r="J27" s="84" t="e">
        <f t="shared" si="3"/>
        <v>#REF!</v>
      </c>
      <c r="K27" s="84" t="e">
        <f t="shared" si="3"/>
        <v>#REF!</v>
      </c>
      <c r="L27" s="84" t="e">
        <f t="shared" si="3"/>
        <v>#REF!</v>
      </c>
      <c r="M27" s="84" t="e">
        <f t="shared" si="3"/>
        <v>#REF!</v>
      </c>
      <c r="N27" s="84" t="e">
        <f t="shared" si="3"/>
        <v>#REF!</v>
      </c>
      <c r="O27" s="84" t="e">
        <f t="shared" si="3"/>
        <v>#REF!</v>
      </c>
      <c r="P27" s="84" t="e">
        <f t="shared" si="3"/>
        <v>#REF!</v>
      </c>
      <c r="Q27" s="84" t="e">
        <f t="shared" si="3"/>
        <v>#REF!</v>
      </c>
      <c r="R27" s="84" t="e">
        <f t="shared" si="3"/>
        <v>#REF!</v>
      </c>
      <c r="S27" s="84" t="e">
        <f t="shared" si="3"/>
        <v>#REF!</v>
      </c>
      <c r="T27" s="84" t="e">
        <f t="shared" si="3"/>
        <v>#REF!</v>
      </c>
      <c r="U27" s="84" t="e">
        <f t="shared" si="3"/>
        <v>#REF!</v>
      </c>
      <c r="V27" s="84" t="e">
        <f t="shared" si="3"/>
        <v>#REF!</v>
      </c>
    </row>
    <row r="28" spans="1:22"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row>
    <row r="29" spans="1:22" s="11" customFormat="1" ht="12.75" hidden="1" customHeight="1" x14ac:dyDescent="0.2">
      <c r="A29" s="42">
        <v>1</v>
      </c>
      <c r="B29" s="84" t="e">
        <f t="shared" si="3"/>
        <v>#REF!</v>
      </c>
      <c r="C29" s="84" t="e">
        <f t="shared" si="3"/>
        <v>#REF!</v>
      </c>
      <c r="D29" s="84" t="e">
        <f t="shared" si="3"/>
        <v>#REF!</v>
      </c>
      <c r="E29" s="84" t="e">
        <f t="shared" si="3"/>
        <v>#REF!</v>
      </c>
      <c r="F29" s="84" t="e">
        <f t="shared" si="3"/>
        <v>#REF!</v>
      </c>
      <c r="G29" s="84" t="e">
        <f t="shared" si="3"/>
        <v>#REF!</v>
      </c>
      <c r="H29" s="84" t="e">
        <f t="shared" si="3"/>
        <v>#REF!</v>
      </c>
      <c r="I29" s="84" t="e">
        <f t="shared" si="3"/>
        <v>#REF!</v>
      </c>
      <c r="J29" s="84" t="e">
        <f t="shared" si="3"/>
        <v>#REF!</v>
      </c>
      <c r="K29" s="84" t="e">
        <f t="shared" si="3"/>
        <v>#REF!</v>
      </c>
      <c r="L29" s="84" t="e">
        <f t="shared" si="3"/>
        <v>#REF!</v>
      </c>
      <c r="M29" s="84" t="e">
        <f t="shared" si="3"/>
        <v>#REF!</v>
      </c>
      <c r="N29" s="84" t="e">
        <f t="shared" si="3"/>
        <v>#REF!</v>
      </c>
      <c r="O29" s="84" t="e">
        <f t="shared" si="3"/>
        <v>#REF!</v>
      </c>
      <c r="P29" s="84" t="e">
        <f t="shared" si="3"/>
        <v>#REF!</v>
      </c>
      <c r="Q29" s="84" t="e">
        <f t="shared" si="3"/>
        <v>#REF!</v>
      </c>
      <c r="R29" s="84" t="e">
        <f t="shared" si="3"/>
        <v>#REF!</v>
      </c>
      <c r="S29" s="84" t="e">
        <f t="shared" si="3"/>
        <v>#REF!</v>
      </c>
      <c r="T29" s="84" t="e">
        <f t="shared" si="3"/>
        <v>#REF!</v>
      </c>
      <c r="U29" s="84" t="e">
        <f t="shared" si="3"/>
        <v>#REF!</v>
      </c>
      <c r="V29" s="84" t="e">
        <f t="shared" si="3"/>
        <v>#REF!</v>
      </c>
    </row>
    <row r="30" spans="1:22" s="11" customFormat="1" ht="12.75" hidden="1" customHeight="1" thickBot="1" x14ac:dyDescent="0.25">
      <c r="A30" s="169">
        <v>2</v>
      </c>
      <c r="B30" s="84" t="e">
        <f t="shared" si="3"/>
        <v>#REF!</v>
      </c>
      <c r="C30" s="84" t="e">
        <f t="shared" si="3"/>
        <v>#REF!</v>
      </c>
      <c r="D30" s="84" t="e">
        <f t="shared" si="3"/>
        <v>#REF!</v>
      </c>
      <c r="E30" s="84" t="e">
        <f t="shared" si="3"/>
        <v>#REF!</v>
      </c>
      <c r="F30" s="84" t="e">
        <f t="shared" si="3"/>
        <v>#REF!</v>
      </c>
      <c r="G30" s="84" t="e">
        <f t="shared" si="3"/>
        <v>#REF!</v>
      </c>
      <c r="H30" s="84" t="e">
        <f t="shared" si="3"/>
        <v>#REF!</v>
      </c>
      <c r="I30" s="84" t="e">
        <f t="shared" si="3"/>
        <v>#REF!</v>
      </c>
      <c r="J30" s="84" t="e">
        <f t="shared" si="3"/>
        <v>#REF!</v>
      </c>
      <c r="K30" s="84" t="e">
        <f t="shared" si="3"/>
        <v>#REF!</v>
      </c>
      <c r="L30" s="84" t="e">
        <f t="shared" si="3"/>
        <v>#REF!</v>
      </c>
      <c r="M30" s="84" t="e">
        <f t="shared" si="3"/>
        <v>#REF!</v>
      </c>
      <c r="N30" s="84" t="e">
        <f t="shared" si="3"/>
        <v>#REF!</v>
      </c>
      <c r="O30" s="84" t="e">
        <f t="shared" si="3"/>
        <v>#REF!</v>
      </c>
      <c r="P30" s="84" t="e">
        <f t="shared" si="3"/>
        <v>#REF!</v>
      </c>
      <c r="Q30" s="84" t="e">
        <f t="shared" si="3"/>
        <v>#REF!</v>
      </c>
      <c r="R30" s="84" t="e">
        <f t="shared" si="3"/>
        <v>#REF!</v>
      </c>
      <c r="S30" s="84" t="e">
        <f t="shared" si="3"/>
        <v>#REF!</v>
      </c>
      <c r="T30" s="84" t="e">
        <f t="shared" si="3"/>
        <v>#REF!</v>
      </c>
      <c r="U30" s="84" t="e">
        <f t="shared" si="3"/>
        <v>#REF!</v>
      </c>
      <c r="V30" s="84" t="e">
        <f t="shared" si="3"/>
        <v>#REF!</v>
      </c>
    </row>
    <row r="31" spans="1:22" s="11" customFormat="1" ht="12.75" hidden="1" customHeight="1" thickBot="1" x14ac:dyDescent="0.25">
      <c r="A31" s="170" t="s">
        <v>172</v>
      </c>
    </row>
    <row r="32" spans="1:22" s="11" customFormat="1" ht="12.75" hidden="1" customHeight="1" thickBot="1" x14ac:dyDescent="0.25">
      <c r="A32" s="167" t="s">
        <v>167</v>
      </c>
      <c r="B32" s="185">
        <f t="shared" ref="B32:V32" si="5">B15*0.85</f>
        <v>2295</v>
      </c>
      <c r="C32" s="185">
        <f t="shared" si="5"/>
        <v>2975</v>
      </c>
      <c r="D32" s="185">
        <f t="shared" si="5"/>
        <v>2975</v>
      </c>
      <c r="E32" s="185">
        <f t="shared" si="5"/>
        <v>2975</v>
      </c>
      <c r="F32" s="185">
        <f t="shared" si="5"/>
        <v>2975</v>
      </c>
      <c r="G32" s="185">
        <f t="shared" si="5"/>
        <v>2975</v>
      </c>
      <c r="H32" s="185">
        <f t="shared" si="5"/>
        <v>2975</v>
      </c>
      <c r="I32" s="185">
        <f t="shared" si="5"/>
        <v>2975</v>
      </c>
      <c r="J32" s="185">
        <f t="shared" si="5"/>
        <v>2975</v>
      </c>
      <c r="K32" s="185">
        <f t="shared" si="5"/>
        <v>2975</v>
      </c>
      <c r="L32" s="185">
        <f t="shared" si="5"/>
        <v>2975</v>
      </c>
      <c r="M32" s="185">
        <f t="shared" si="5"/>
        <v>2975</v>
      </c>
      <c r="N32" s="185">
        <f t="shared" si="5"/>
        <v>2975</v>
      </c>
      <c r="O32" s="185">
        <f t="shared" si="5"/>
        <v>2975</v>
      </c>
      <c r="P32" s="185">
        <f t="shared" si="5"/>
        <v>2975</v>
      </c>
      <c r="Q32" s="185">
        <f t="shared" si="5"/>
        <v>2975</v>
      </c>
      <c r="R32" s="185">
        <f t="shared" si="5"/>
        <v>2295</v>
      </c>
      <c r="S32" s="185">
        <f t="shared" si="5"/>
        <v>2295</v>
      </c>
      <c r="T32" s="185">
        <f t="shared" si="5"/>
        <v>2295</v>
      </c>
      <c r="U32" s="185">
        <f t="shared" si="5"/>
        <v>2295</v>
      </c>
      <c r="V32" s="185">
        <f t="shared" si="5"/>
        <v>2295</v>
      </c>
    </row>
    <row r="33" spans="1:22" s="11" customFormat="1" ht="12.75" hidden="1" customHeight="1" x14ac:dyDescent="0.2">
      <c r="A33" s="163" t="s">
        <v>168</v>
      </c>
      <c r="B33" s="185">
        <f t="shared" ref="B33:V33" si="6">B16*0.85</f>
        <v>4590</v>
      </c>
      <c r="C33" s="185">
        <f t="shared" si="6"/>
        <v>5950</v>
      </c>
      <c r="D33" s="185">
        <f t="shared" si="6"/>
        <v>5950</v>
      </c>
      <c r="E33" s="185">
        <f t="shared" si="6"/>
        <v>5950</v>
      </c>
      <c r="F33" s="185">
        <f t="shared" si="6"/>
        <v>5950</v>
      </c>
      <c r="G33" s="185">
        <f t="shared" si="6"/>
        <v>5950</v>
      </c>
      <c r="H33" s="185">
        <f t="shared" si="6"/>
        <v>5950</v>
      </c>
      <c r="I33" s="185">
        <f t="shared" si="6"/>
        <v>5950</v>
      </c>
      <c r="J33" s="185">
        <f t="shared" si="6"/>
        <v>5950</v>
      </c>
      <c r="K33" s="185">
        <f t="shared" si="6"/>
        <v>5950</v>
      </c>
      <c r="L33" s="185">
        <f t="shared" si="6"/>
        <v>5950</v>
      </c>
      <c r="M33" s="185">
        <f t="shared" si="6"/>
        <v>5950</v>
      </c>
      <c r="N33" s="185">
        <f t="shared" si="6"/>
        <v>5950</v>
      </c>
      <c r="O33" s="185">
        <f t="shared" si="6"/>
        <v>5950</v>
      </c>
      <c r="P33" s="185">
        <f t="shared" si="6"/>
        <v>5950</v>
      </c>
      <c r="Q33" s="185">
        <f t="shared" si="6"/>
        <v>5950</v>
      </c>
      <c r="R33" s="185">
        <f t="shared" si="6"/>
        <v>4590</v>
      </c>
      <c r="S33" s="185">
        <f t="shared" si="6"/>
        <v>4590</v>
      </c>
      <c r="T33" s="185">
        <f t="shared" si="6"/>
        <v>4590</v>
      </c>
      <c r="U33" s="185">
        <f t="shared" si="6"/>
        <v>4590</v>
      </c>
      <c r="V33" s="185">
        <f t="shared" si="6"/>
        <v>4590</v>
      </c>
    </row>
    <row r="34" spans="1:22" s="11" customFormat="1" ht="12.75" hidden="1" customHeight="1" x14ac:dyDescent="0.2">
      <c r="A34" s="123"/>
    </row>
    <row r="35" spans="1:22" s="11" customFormat="1" ht="24" customHeight="1" x14ac:dyDescent="0.2">
      <c r="A35" s="135" t="s">
        <v>166</v>
      </c>
    </row>
    <row r="36" spans="1:22" s="11" customFormat="1" ht="12.75" customHeight="1" x14ac:dyDescent="0.2">
      <c r="A36" s="132" t="s">
        <v>192</v>
      </c>
    </row>
    <row r="37" spans="1:22" ht="21.75" customHeight="1" x14ac:dyDescent="0.2">
      <c r="A37" s="74" t="s">
        <v>52</v>
      </c>
      <c r="B37" s="73" t="e">
        <f t="shared" ref="B37:V38" si="7">B20</f>
        <v>#REF!</v>
      </c>
      <c r="C37" s="73" t="e">
        <f t="shared" si="7"/>
        <v>#REF!</v>
      </c>
      <c r="D37" s="73" t="e">
        <f t="shared" si="7"/>
        <v>#REF!</v>
      </c>
      <c r="E37" s="73" t="e">
        <f t="shared" si="7"/>
        <v>#REF!</v>
      </c>
      <c r="F37" s="73" t="e">
        <f t="shared" si="7"/>
        <v>#REF!</v>
      </c>
      <c r="G37" s="73" t="e">
        <f t="shared" si="7"/>
        <v>#REF!</v>
      </c>
      <c r="H37" s="73" t="e">
        <f t="shared" si="7"/>
        <v>#REF!</v>
      </c>
      <c r="I37" s="73" t="e">
        <f t="shared" si="7"/>
        <v>#REF!</v>
      </c>
      <c r="J37" s="73" t="e">
        <f t="shared" si="7"/>
        <v>#REF!</v>
      </c>
      <c r="K37" s="73" t="e">
        <f t="shared" si="7"/>
        <v>#REF!</v>
      </c>
      <c r="L37" s="73" t="e">
        <f t="shared" si="7"/>
        <v>#REF!</v>
      </c>
      <c r="M37" s="73" t="e">
        <f t="shared" si="7"/>
        <v>#REF!</v>
      </c>
      <c r="N37" s="73" t="e">
        <f t="shared" si="7"/>
        <v>#REF!</v>
      </c>
      <c r="O37" s="73" t="e">
        <f t="shared" si="7"/>
        <v>#REF!</v>
      </c>
      <c r="P37" s="73" t="e">
        <f t="shared" si="7"/>
        <v>#REF!</v>
      </c>
      <c r="Q37" s="73" t="e">
        <f t="shared" si="7"/>
        <v>#REF!</v>
      </c>
      <c r="R37" s="73" t="e">
        <f t="shared" si="7"/>
        <v>#REF!</v>
      </c>
      <c r="S37" s="73" t="e">
        <f t="shared" si="7"/>
        <v>#REF!</v>
      </c>
      <c r="T37" s="73" t="e">
        <f t="shared" si="7"/>
        <v>#REF!</v>
      </c>
      <c r="U37" s="73" t="e">
        <f t="shared" si="7"/>
        <v>#REF!</v>
      </c>
      <c r="V37" s="73" t="e">
        <f t="shared" si="7"/>
        <v>#REF!</v>
      </c>
    </row>
    <row r="38" spans="1:22" ht="21.75" customHeight="1" x14ac:dyDescent="0.2">
      <c r="A38" s="74"/>
      <c r="B38" s="73" t="e">
        <f t="shared" si="7"/>
        <v>#REF!</v>
      </c>
      <c r="C38" s="73" t="e">
        <f t="shared" si="7"/>
        <v>#REF!</v>
      </c>
      <c r="D38" s="73" t="e">
        <f t="shared" si="7"/>
        <v>#REF!</v>
      </c>
      <c r="E38" s="73" t="e">
        <f t="shared" si="7"/>
        <v>#REF!</v>
      </c>
      <c r="F38" s="73" t="e">
        <f t="shared" si="7"/>
        <v>#REF!</v>
      </c>
      <c r="G38" s="73" t="e">
        <f t="shared" si="7"/>
        <v>#REF!</v>
      </c>
      <c r="H38" s="73" t="e">
        <f t="shared" si="7"/>
        <v>#REF!</v>
      </c>
      <c r="I38" s="73" t="e">
        <f t="shared" si="7"/>
        <v>#REF!</v>
      </c>
      <c r="J38" s="73" t="e">
        <f t="shared" si="7"/>
        <v>#REF!</v>
      </c>
      <c r="K38" s="73" t="e">
        <f t="shared" si="7"/>
        <v>#REF!</v>
      </c>
      <c r="L38" s="73" t="e">
        <f t="shared" si="7"/>
        <v>#REF!</v>
      </c>
      <c r="M38" s="73" t="e">
        <f t="shared" si="7"/>
        <v>#REF!</v>
      </c>
      <c r="N38" s="73" t="e">
        <f t="shared" si="7"/>
        <v>#REF!</v>
      </c>
      <c r="O38" s="73" t="e">
        <f t="shared" si="7"/>
        <v>#REF!</v>
      </c>
      <c r="P38" s="73" t="e">
        <f t="shared" si="7"/>
        <v>#REF!</v>
      </c>
      <c r="Q38" s="73" t="e">
        <f t="shared" si="7"/>
        <v>#REF!</v>
      </c>
      <c r="R38" s="73" t="e">
        <f t="shared" si="7"/>
        <v>#REF!</v>
      </c>
      <c r="S38" s="73" t="e">
        <f t="shared" si="7"/>
        <v>#REF!</v>
      </c>
      <c r="T38" s="73" t="e">
        <f t="shared" si="7"/>
        <v>#REF!</v>
      </c>
      <c r="U38" s="73" t="e">
        <f t="shared" si="7"/>
        <v>#REF!</v>
      </c>
      <c r="V38" s="73" t="e">
        <f t="shared" si="7"/>
        <v>#REF!</v>
      </c>
    </row>
    <row r="39" spans="1:22"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row>
    <row r="40" spans="1:22" s="11" customFormat="1" ht="12.75" customHeight="1" x14ac:dyDescent="0.2">
      <c r="A40" s="42">
        <v>1</v>
      </c>
      <c r="B40" s="84" t="e">
        <f t="shared" ref="B40:V41" si="8">B23+B32+25</f>
        <v>#REF!</v>
      </c>
      <c r="C40" s="84" t="e">
        <f t="shared" si="8"/>
        <v>#REF!</v>
      </c>
      <c r="D40" s="84" t="e">
        <f t="shared" si="8"/>
        <v>#REF!</v>
      </c>
      <c r="E40" s="84" t="e">
        <f t="shared" si="8"/>
        <v>#REF!</v>
      </c>
      <c r="F40" s="84" t="e">
        <f t="shared" si="8"/>
        <v>#REF!</v>
      </c>
      <c r="G40" s="84" t="e">
        <f t="shared" si="8"/>
        <v>#REF!</v>
      </c>
      <c r="H40" s="84" t="e">
        <f t="shared" si="8"/>
        <v>#REF!</v>
      </c>
      <c r="I40" s="84" t="e">
        <f t="shared" si="8"/>
        <v>#REF!</v>
      </c>
      <c r="J40" s="84" t="e">
        <f t="shared" si="8"/>
        <v>#REF!</v>
      </c>
      <c r="K40" s="84" t="e">
        <f t="shared" si="8"/>
        <v>#REF!</v>
      </c>
      <c r="L40" s="84" t="e">
        <f t="shared" si="8"/>
        <v>#REF!</v>
      </c>
      <c r="M40" s="84" t="e">
        <f t="shared" si="8"/>
        <v>#REF!</v>
      </c>
      <c r="N40" s="84" t="e">
        <f t="shared" si="8"/>
        <v>#REF!</v>
      </c>
      <c r="O40" s="84" t="e">
        <f t="shared" si="8"/>
        <v>#REF!</v>
      </c>
      <c r="P40" s="84" t="e">
        <f t="shared" si="8"/>
        <v>#REF!</v>
      </c>
      <c r="Q40" s="84" t="e">
        <f t="shared" si="8"/>
        <v>#REF!</v>
      </c>
      <c r="R40" s="84" t="e">
        <f t="shared" si="8"/>
        <v>#REF!</v>
      </c>
      <c r="S40" s="84" t="e">
        <f t="shared" si="8"/>
        <v>#REF!</v>
      </c>
      <c r="T40" s="84" t="e">
        <f t="shared" si="8"/>
        <v>#REF!</v>
      </c>
      <c r="U40" s="84" t="e">
        <f t="shared" si="8"/>
        <v>#REF!</v>
      </c>
      <c r="V40" s="84" t="e">
        <f t="shared" si="8"/>
        <v>#REF!</v>
      </c>
    </row>
    <row r="41" spans="1:22" s="11" customFormat="1" ht="12.75" customHeight="1" x14ac:dyDescent="0.2">
      <c r="A41" s="42">
        <v>2</v>
      </c>
      <c r="B41" s="84" t="e">
        <f t="shared" si="8"/>
        <v>#REF!</v>
      </c>
      <c r="C41" s="84" t="e">
        <f t="shared" si="8"/>
        <v>#REF!</v>
      </c>
      <c r="D41" s="84" t="e">
        <f t="shared" si="8"/>
        <v>#REF!</v>
      </c>
      <c r="E41" s="84" t="e">
        <f t="shared" si="8"/>
        <v>#REF!</v>
      </c>
      <c r="F41" s="84" t="e">
        <f t="shared" si="8"/>
        <v>#REF!</v>
      </c>
      <c r="G41" s="84" t="e">
        <f t="shared" si="8"/>
        <v>#REF!</v>
      </c>
      <c r="H41" s="84" t="e">
        <f t="shared" si="8"/>
        <v>#REF!</v>
      </c>
      <c r="I41" s="84" t="e">
        <f t="shared" si="8"/>
        <v>#REF!</v>
      </c>
      <c r="J41" s="84" t="e">
        <f t="shared" si="8"/>
        <v>#REF!</v>
      </c>
      <c r="K41" s="84" t="e">
        <f t="shared" si="8"/>
        <v>#REF!</v>
      </c>
      <c r="L41" s="84" t="e">
        <f t="shared" si="8"/>
        <v>#REF!</v>
      </c>
      <c r="M41" s="84" t="e">
        <f t="shared" si="8"/>
        <v>#REF!</v>
      </c>
      <c r="N41" s="84" t="e">
        <f t="shared" si="8"/>
        <v>#REF!</v>
      </c>
      <c r="O41" s="84" t="e">
        <f t="shared" si="8"/>
        <v>#REF!</v>
      </c>
      <c r="P41" s="84" t="e">
        <f t="shared" si="8"/>
        <v>#REF!</v>
      </c>
      <c r="Q41" s="84" t="e">
        <f t="shared" si="8"/>
        <v>#REF!</v>
      </c>
      <c r="R41" s="84" t="e">
        <f t="shared" si="8"/>
        <v>#REF!</v>
      </c>
      <c r="S41" s="84" t="e">
        <f t="shared" si="8"/>
        <v>#REF!</v>
      </c>
      <c r="T41" s="84" t="e">
        <f t="shared" si="8"/>
        <v>#REF!</v>
      </c>
      <c r="U41" s="84" t="e">
        <f t="shared" si="8"/>
        <v>#REF!</v>
      </c>
      <c r="V41" s="84" t="e">
        <f t="shared" si="8"/>
        <v>#REF!</v>
      </c>
    </row>
    <row r="42" spans="1:22"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row>
    <row r="43" spans="1:22" s="11" customFormat="1" ht="12.75" customHeight="1" x14ac:dyDescent="0.2">
      <c r="A43" s="42">
        <v>1</v>
      </c>
      <c r="B43" s="84" t="e">
        <f t="shared" ref="B43:V44" si="9">B26+B32+25</f>
        <v>#REF!</v>
      </c>
      <c r="C43" s="84" t="e">
        <f t="shared" si="9"/>
        <v>#REF!</v>
      </c>
      <c r="D43" s="84" t="e">
        <f t="shared" si="9"/>
        <v>#REF!</v>
      </c>
      <c r="E43" s="84" t="e">
        <f t="shared" si="9"/>
        <v>#REF!</v>
      </c>
      <c r="F43" s="84" t="e">
        <f t="shared" si="9"/>
        <v>#REF!</v>
      </c>
      <c r="G43" s="84" t="e">
        <f t="shared" si="9"/>
        <v>#REF!</v>
      </c>
      <c r="H43" s="84" t="e">
        <f t="shared" si="9"/>
        <v>#REF!</v>
      </c>
      <c r="I43" s="84" t="e">
        <f t="shared" si="9"/>
        <v>#REF!</v>
      </c>
      <c r="J43" s="84" t="e">
        <f t="shared" si="9"/>
        <v>#REF!</v>
      </c>
      <c r="K43" s="84" t="e">
        <f t="shared" si="9"/>
        <v>#REF!</v>
      </c>
      <c r="L43" s="84" t="e">
        <f t="shared" si="9"/>
        <v>#REF!</v>
      </c>
      <c r="M43" s="84" t="e">
        <f t="shared" si="9"/>
        <v>#REF!</v>
      </c>
      <c r="N43" s="84" t="e">
        <f t="shared" si="9"/>
        <v>#REF!</v>
      </c>
      <c r="O43" s="84" t="e">
        <f t="shared" si="9"/>
        <v>#REF!</v>
      </c>
      <c r="P43" s="84" t="e">
        <f t="shared" si="9"/>
        <v>#REF!</v>
      </c>
      <c r="Q43" s="84" t="e">
        <f t="shared" si="9"/>
        <v>#REF!</v>
      </c>
      <c r="R43" s="84" t="e">
        <f t="shared" si="9"/>
        <v>#REF!</v>
      </c>
      <c r="S43" s="84" t="e">
        <f t="shared" si="9"/>
        <v>#REF!</v>
      </c>
      <c r="T43" s="84" t="e">
        <f t="shared" si="9"/>
        <v>#REF!</v>
      </c>
      <c r="U43" s="84" t="e">
        <f t="shared" si="9"/>
        <v>#REF!</v>
      </c>
      <c r="V43" s="84" t="e">
        <f t="shared" si="9"/>
        <v>#REF!</v>
      </c>
    </row>
    <row r="44" spans="1:22" s="11" customFormat="1" ht="12.75" customHeight="1" x14ac:dyDescent="0.2">
      <c r="A44" s="42">
        <v>2</v>
      </c>
      <c r="B44" s="84" t="e">
        <f t="shared" si="9"/>
        <v>#REF!</v>
      </c>
      <c r="C44" s="84" t="e">
        <f t="shared" si="9"/>
        <v>#REF!</v>
      </c>
      <c r="D44" s="84" t="e">
        <f t="shared" si="9"/>
        <v>#REF!</v>
      </c>
      <c r="E44" s="84" t="e">
        <f t="shared" si="9"/>
        <v>#REF!</v>
      </c>
      <c r="F44" s="84" t="e">
        <f t="shared" si="9"/>
        <v>#REF!</v>
      </c>
      <c r="G44" s="84" t="e">
        <f t="shared" si="9"/>
        <v>#REF!</v>
      </c>
      <c r="H44" s="84" t="e">
        <f t="shared" si="9"/>
        <v>#REF!</v>
      </c>
      <c r="I44" s="84" t="e">
        <f t="shared" si="9"/>
        <v>#REF!</v>
      </c>
      <c r="J44" s="84" t="e">
        <f t="shared" si="9"/>
        <v>#REF!</v>
      </c>
      <c r="K44" s="84" t="e">
        <f t="shared" si="9"/>
        <v>#REF!</v>
      </c>
      <c r="L44" s="84" t="e">
        <f t="shared" si="9"/>
        <v>#REF!</v>
      </c>
      <c r="M44" s="84" t="e">
        <f t="shared" si="9"/>
        <v>#REF!</v>
      </c>
      <c r="N44" s="84" t="e">
        <f t="shared" si="9"/>
        <v>#REF!</v>
      </c>
      <c r="O44" s="84" t="e">
        <f t="shared" si="9"/>
        <v>#REF!</v>
      </c>
      <c r="P44" s="84" t="e">
        <f t="shared" si="9"/>
        <v>#REF!</v>
      </c>
      <c r="Q44" s="84" t="e">
        <f t="shared" si="9"/>
        <v>#REF!</v>
      </c>
      <c r="R44" s="84" t="e">
        <f t="shared" si="9"/>
        <v>#REF!</v>
      </c>
      <c r="S44" s="84" t="e">
        <f t="shared" si="9"/>
        <v>#REF!</v>
      </c>
      <c r="T44" s="84" t="e">
        <f t="shared" si="9"/>
        <v>#REF!</v>
      </c>
      <c r="U44" s="84" t="e">
        <f t="shared" si="9"/>
        <v>#REF!</v>
      </c>
      <c r="V44" s="84" t="e">
        <f t="shared" si="9"/>
        <v>#REF!</v>
      </c>
    </row>
    <row r="45" spans="1:22"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row>
    <row r="46" spans="1:22" s="11" customFormat="1" ht="12.75" customHeight="1" x14ac:dyDescent="0.2">
      <c r="A46" s="42">
        <v>1</v>
      </c>
      <c r="B46" s="84" t="e">
        <f t="shared" ref="B46:V47" si="10">B29+B32+25</f>
        <v>#REF!</v>
      </c>
      <c r="C46" s="84" t="e">
        <f t="shared" si="10"/>
        <v>#REF!</v>
      </c>
      <c r="D46" s="84" t="e">
        <f t="shared" si="10"/>
        <v>#REF!</v>
      </c>
      <c r="E46" s="84" t="e">
        <f t="shared" si="10"/>
        <v>#REF!</v>
      </c>
      <c r="F46" s="84" t="e">
        <f t="shared" si="10"/>
        <v>#REF!</v>
      </c>
      <c r="G46" s="84" t="e">
        <f t="shared" si="10"/>
        <v>#REF!</v>
      </c>
      <c r="H46" s="84" t="e">
        <f t="shared" si="10"/>
        <v>#REF!</v>
      </c>
      <c r="I46" s="84" t="e">
        <f t="shared" si="10"/>
        <v>#REF!</v>
      </c>
      <c r="J46" s="84" t="e">
        <f t="shared" si="10"/>
        <v>#REF!</v>
      </c>
      <c r="K46" s="84" t="e">
        <f t="shared" si="10"/>
        <v>#REF!</v>
      </c>
      <c r="L46" s="84" t="e">
        <f t="shared" si="10"/>
        <v>#REF!</v>
      </c>
      <c r="M46" s="84" t="e">
        <f t="shared" si="10"/>
        <v>#REF!</v>
      </c>
      <c r="N46" s="84" t="e">
        <f t="shared" si="10"/>
        <v>#REF!</v>
      </c>
      <c r="O46" s="84" t="e">
        <f t="shared" si="10"/>
        <v>#REF!</v>
      </c>
      <c r="P46" s="84" t="e">
        <f t="shared" si="10"/>
        <v>#REF!</v>
      </c>
      <c r="Q46" s="84" t="e">
        <f t="shared" si="10"/>
        <v>#REF!</v>
      </c>
      <c r="R46" s="84" t="e">
        <f t="shared" si="10"/>
        <v>#REF!</v>
      </c>
      <c r="S46" s="84" t="e">
        <f t="shared" si="10"/>
        <v>#REF!</v>
      </c>
      <c r="T46" s="84" t="e">
        <f t="shared" si="10"/>
        <v>#REF!</v>
      </c>
      <c r="U46" s="84" t="e">
        <f t="shared" si="10"/>
        <v>#REF!</v>
      </c>
      <c r="V46" s="84" t="e">
        <f t="shared" si="10"/>
        <v>#REF!</v>
      </c>
    </row>
    <row r="47" spans="1:22" s="11" customFormat="1" ht="12.75" customHeight="1" x14ac:dyDescent="0.2">
      <c r="A47" s="42">
        <v>2</v>
      </c>
      <c r="B47" s="84" t="e">
        <f t="shared" si="10"/>
        <v>#REF!</v>
      </c>
      <c r="C47" s="84" t="e">
        <f t="shared" si="10"/>
        <v>#REF!</v>
      </c>
      <c r="D47" s="84" t="e">
        <f t="shared" si="10"/>
        <v>#REF!</v>
      </c>
      <c r="E47" s="84" t="e">
        <f t="shared" si="10"/>
        <v>#REF!</v>
      </c>
      <c r="F47" s="84" t="e">
        <f t="shared" si="10"/>
        <v>#REF!</v>
      </c>
      <c r="G47" s="84" t="e">
        <f t="shared" si="10"/>
        <v>#REF!</v>
      </c>
      <c r="H47" s="84" t="e">
        <f t="shared" si="10"/>
        <v>#REF!</v>
      </c>
      <c r="I47" s="84" t="e">
        <f t="shared" si="10"/>
        <v>#REF!</v>
      </c>
      <c r="J47" s="84" t="e">
        <f t="shared" si="10"/>
        <v>#REF!</v>
      </c>
      <c r="K47" s="84" t="e">
        <f t="shared" si="10"/>
        <v>#REF!</v>
      </c>
      <c r="L47" s="84" t="e">
        <f t="shared" si="10"/>
        <v>#REF!</v>
      </c>
      <c r="M47" s="84" t="e">
        <f t="shared" si="10"/>
        <v>#REF!</v>
      </c>
      <c r="N47" s="84" t="e">
        <f t="shared" si="10"/>
        <v>#REF!</v>
      </c>
      <c r="O47" s="84" t="e">
        <f t="shared" si="10"/>
        <v>#REF!</v>
      </c>
      <c r="P47" s="84" t="e">
        <f t="shared" si="10"/>
        <v>#REF!</v>
      </c>
      <c r="Q47" s="84" t="e">
        <f t="shared" si="10"/>
        <v>#REF!</v>
      </c>
      <c r="R47" s="84" t="e">
        <f t="shared" si="10"/>
        <v>#REF!</v>
      </c>
      <c r="S47" s="84" t="e">
        <f t="shared" si="10"/>
        <v>#REF!</v>
      </c>
      <c r="T47" s="84" t="e">
        <f t="shared" si="10"/>
        <v>#REF!</v>
      </c>
      <c r="U47" s="84" t="e">
        <f t="shared" si="10"/>
        <v>#REF!</v>
      </c>
      <c r="V47" s="84" t="e">
        <f t="shared" si="10"/>
        <v>#REF!</v>
      </c>
    </row>
    <row r="48" spans="1:22" s="11" customFormat="1" ht="12.75" customHeight="1" x14ac:dyDescent="0.2">
      <c r="A48" s="123"/>
    </row>
    <row r="49" spans="1:8" x14ac:dyDescent="0.2">
      <c r="A49" s="223" t="s">
        <v>157</v>
      </c>
    </row>
    <row r="50" spans="1:8" x14ac:dyDescent="0.2">
      <c r="A50" s="223"/>
    </row>
    <row r="51" spans="1:8" x14ac:dyDescent="0.2">
      <c r="A51" s="123"/>
    </row>
    <row r="52" spans="1:8" s="11" customFormat="1" ht="12.75" customHeight="1" x14ac:dyDescent="0.2">
      <c r="A52" s="259" t="s">
        <v>207</v>
      </c>
      <c r="B52" s="260"/>
      <c r="C52" s="260"/>
      <c r="D52" s="260"/>
      <c r="E52" s="260"/>
      <c r="F52" s="260"/>
      <c r="G52" s="260"/>
      <c r="H52" s="260"/>
    </row>
    <row r="53" spans="1:8" s="11" customFormat="1" ht="12.75" customHeight="1" x14ac:dyDescent="0.2">
      <c r="A53" s="259"/>
      <c r="B53" s="260"/>
      <c r="C53" s="260"/>
      <c r="D53" s="260"/>
      <c r="E53" s="260"/>
      <c r="F53" s="260"/>
      <c r="G53" s="260"/>
      <c r="H53" s="260"/>
    </row>
    <row r="54" spans="1:8" s="11" customFormat="1" ht="12.75" customHeight="1" x14ac:dyDescent="0.2">
      <c r="A54" s="259"/>
      <c r="B54" s="260"/>
      <c r="C54" s="260"/>
      <c r="D54" s="260"/>
      <c r="E54" s="260"/>
      <c r="F54" s="260"/>
      <c r="G54" s="260"/>
      <c r="H54" s="260"/>
    </row>
    <row r="55" spans="1:8" s="11" customFormat="1" ht="12.75" customHeight="1" x14ac:dyDescent="0.2">
      <c r="A55" s="259"/>
      <c r="B55" s="260"/>
      <c r="C55" s="260"/>
      <c r="D55" s="260"/>
      <c r="E55" s="260"/>
      <c r="F55" s="260"/>
      <c r="G55" s="260"/>
      <c r="H55" s="260"/>
    </row>
    <row r="56" spans="1:8" s="11" customFormat="1" ht="12.75" customHeight="1" x14ac:dyDescent="0.2">
      <c r="A56" s="259"/>
      <c r="B56" s="260"/>
      <c r="C56" s="260"/>
      <c r="D56" s="260"/>
      <c r="E56" s="260"/>
      <c r="F56" s="260"/>
      <c r="G56" s="260"/>
      <c r="H56" s="260"/>
    </row>
    <row r="57" spans="1:8" s="11" customFormat="1" ht="12.75" customHeight="1" x14ac:dyDescent="0.2">
      <c r="A57" s="259"/>
      <c r="B57" s="260"/>
      <c r="C57" s="260"/>
      <c r="D57" s="260"/>
      <c r="E57" s="260"/>
      <c r="F57" s="260"/>
      <c r="G57" s="260"/>
      <c r="H57" s="260"/>
    </row>
    <row r="58" spans="1:8" s="11" customFormat="1" ht="12.75" customHeight="1" x14ac:dyDescent="0.2"/>
    <row r="59" spans="1:8" x14ac:dyDescent="0.2">
      <c r="A59" s="156" t="s">
        <v>80</v>
      </c>
    </row>
    <row r="60" spans="1:8" ht="34.5" customHeight="1" x14ac:dyDescent="0.2">
      <c r="A60" s="150" t="s">
        <v>209</v>
      </c>
    </row>
    <row r="61" spans="1:8" ht="34.5" customHeight="1" x14ac:dyDescent="0.2">
      <c r="A61" s="150" t="s">
        <v>225</v>
      </c>
    </row>
    <row r="62" spans="1:8" ht="12.75" customHeight="1" x14ac:dyDescent="0.2">
      <c r="A62"/>
    </row>
    <row r="63" spans="1:8" x14ac:dyDescent="0.2">
      <c r="A63" s="137" t="s">
        <v>58</v>
      </c>
    </row>
    <row r="64" spans="1:8" s="155" customFormat="1" ht="35.25" customHeight="1" x14ac:dyDescent="0.2">
      <c r="A64" s="138" t="s">
        <v>163</v>
      </c>
    </row>
    <row r="65" spans="1:1" s="155" customFormat="1" ht="35.25" customHeight="1" x14ac:dyDescent="0.2">
      <c r="A65" s="150" t="s">
        <v>188</v>
      </c>
    </row>
    <row r="66" spans="1:1" s="155" customFormat="1" ht="35.25" customHeight="1" x14ac:dyDescent="0.2">
      <c r="A66" s="138" t="s">
        <v>164</v>
      </c>
    </row>
    <row r="67" spans="1:1" s="155" customFormat="1" ht="13.5" customHeight="1" x14ac:dyDescent="0.2">
      <c r="A67" s="138" t="s">
        <v>165</v>
      </c>
    </row>
    <row r="68" spans="1:1" s="155" customFormat="1" ht="35.25" customHeight="1" x14ac:dyDescent="0.2">
      <c r="A68" s="138" t="s">
        <v>162</v>
      </c>
    </row>
    <row r="69" spans="1:1" ht="24" x14ac:dyDescent="0.2">
      <c r="A69" s="145" t="s">
        <v>173</v>
      </c>
    </row>
    <row r="70" spans="1:1" s="155" customFormat="1" ht="26.25" customHeight="1" x14ac:dyDescent="0.2">
      <c r="A70" s="157" t="s">
        <v>90</v>
      </c>
    </row>
    <row r="71" spans="1:1" s="155" customFormat="1" ht="12" customHeight="1" x14ac:dyDescent="0.2">
      <c r="A71" s="157"/>
    </row>
    <row r="72" spans="1:1" s="155" customFormat="1" ht="217.5" customHeight="1" x14ac:dyDescent="0.2">
      <c r="A72" s="186" t="s">
        <v>208</v>
      </c>
    </row>
    <row r="73" spans="1:1" s="155" customFormat="1" ht="13.5" customHeight="1" x14ac:dyDescent="0.2">
      <c r="A73" s="138"/>
    </row>
    <row r="74" spans="1:1" x14ac:dyDescent="0.2">
      <c r="A74" s="145"/>
    </row>
    <row r="75" spans="1:1" x14ac:dyDescent="0.2">
      <c r="A75" s="146"/>
    </row>
    <row r="76" spans="1:1" ht="24" x14ac:dyDescent="0.2">
      <c r="A76" s="156" t="s">
        <v>92</v>
      </c>
    </row>
    <row r="77" spans="1:1" ht="36" hidden="1" x14ac:dyDescent="0.2">
      <c r="A77" s="175" t="s">
        <v>222</v>
      </c>
    </row>
    <row r="78" spans="1:1" s="11" customFormat="1" ht="50.25" customHeight="1" x14ac:dyDescent="0.2">
      <c r="A78" s="175" t="s">
        <v>210</v>
      </c>
    </row>
    <row r="79" spans="1:1" s="11" customFormat="1" ht="38.25" customHeight="1" x14ac:dyDescent="0.2">
      <c r="A79" s="175" t="s">
        <v>211</v>
      </c>
    </row>
    <row r="80" spans="1:1" x14ac:dyDescent="0.2">
      <c r="A80" s="13"/>
    </row>
    <row r="81" spans="1:1" x14ac:dyDescent="0.2">
      <c r="A81" s="139" t="s">
        <v>65</v>
      </c>
    </row>
    <row r="82" spans="1:1" ht="108" customHeight="1" x14ac:dyDescent="0.2">
      <c r="A82" s="152" t="s">
        <v>226</v>
      </c>
    </row>
    <row r="83" spans="1:1" x14ac:dyDescent="0.2">
      <c r="A83" s="13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sheetData>
  <mergeCells count="2">
    <mergeCell ref="A49:A50"/>
    <mergeCell ref="A52:H57"/>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247"/>
  <sheetViews>
    <sheetView workbookViewId="0">
      <pane xSplit="1" topLeftCell="B1" activePane="topRight" state="frozen"/>
      <selection activeCell="A10" sqref="A10"/>
      <selection pane="topRight" activeCell="Z24" sqref="Z24"/>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'BAR BB| Open rates'!R3</f>
        <v>45639</v>
      </c>
      <c r="C4" s="148">
        <f>'BAR BB| Open rates'!S3</f>
        <v>45646</v>
      </c>
      <c r="D4" s="218">
        <f>'BAR BB| Open rates'!T3</f>
        <v>45653</v>
      </c>
      <c r="E4" s="218">
        <f>'BAR BB| Open rates'!U3</f>
        <v>45655</v>
      </c>
      <c r="F4" s="218">
        <f>'BAR BB| Open rates'!V3</f>
        <v>45656</v>
      </c>
      <c r="G4" s="218">
        <f>'BAR BB| Open rates'!W3</f>
        <v>45658</v>
      </c>
      <c r="H4" s="218">
        <f>'BAR BB| Open rates'!X3</f>
        <v>45660</v>
      </c>
      <c r="I4" s="218">
        <f>'BAR BB| Open rates'!Y3</f>
        <v>45663</v>
      </c>
      <c r="J4" s="218">
        <f>'BAR BB| Open rates'!Z3</f>
        <v>45664</v>
      </c>
      <c r="K4" s="218">
        <f>'BAR BB| Open rates'!AA3</f>
        <v>45665</v>
      </c>
      <c r="L4" s="218">
        <f>'BAR BB| Open rates'!AB3</f>
        <v>45666</v>
      </c>
      <c r="M4" s="148">
        <f>'BAR BB| Open rates'!AC3</f>
        <v>45670</v>
      </c>
      <c r="N4" s="148">
        <f>'BAR BB| Open rates'!AD3</f>
        <v>45674</v>
      </c>
      <c r="O4" s="148">
        <f>'BAR BB| Open rates'!AE3</f>
        <v>45676</v>
      </c>
      <c r="P4" s="148">
        <f>'BAR BB| Open rates'!AF3</f>
        <v>45681</v>
      </c>
      <c r="Q4" s="148">
        <f>'BAR BB| Open rates'!AG3</f>
        <v>45683</v>
      </c>
      <c r="R4" s="148">
        <f>'BAR BB| Open rates'!AH3</f>
        <v>45688</v>
      </c>
      <c r="S4" s="148">
        <f>'BAR BB| Open rates'!AI3</f>
        <v>45689</v>
      </c>
      <c r="T4" s="148">
        <f>'BAR BB| Open rates'!AJ3</f>
        <v>45690</v>
      </c>
      <c r="U4" s="148">
        <f>'BAR BB| Open rates'!AK3</f>
        <v>45691</v>
      </c>
      <c r="V4" s="148">
        <f>'BAR BB| Open rates'!AL3</f>
        <v>45692</v>
      </c>
      <c r="W4" s="148">
        <f>'BAR BB| Open rates'!AM3</f>
        <v>45695</v>
      </c>
      <c r="X4" s="148">
        <f>'BAR BB| Open rates'!AN3</f>
        <v>45697</v>
      </c>
      <c r="Y4" s="148">
        <f>'BAR BB| Open rates'!AO3</f>
        <v>45702</v>
      </c>
      <c r="Z4" s="148">
        <f>'BAR BB| Open rates'!AP3</f>
        <v>45708</v>
      </c>
      <c r="AA4" s="218">
        <f>'BAR BB| Open rates'!AQ3</f>
        <v>45709</v>
      </c>
      <c r="AB4" s="218">
        <f>'BAR BB| Open rates'!AR3</f>
        <v>45712</v>
      </c>
      <c r="AC4" s="218">
        <f>'BAR BB| Open rates'!AS3</f>
        <v>45714</v>
      </c>
      <c r="AD4" s="218">
        <f>'BAR BB| Open rates'!AT3</f>
        <v>45717</v>
      </c>
      <c r="AE4" s="218">
        <f>'BAR BB| Open rates'!AU3</f>
        <v>45718</v>
      </c>
      <c r="AF4" s="218">
        <f>'BAR BB| Open rates'!AV3</f>
        <v>45723</v>
      </c>
      <c r="AG4" s="218">
        <f>'BAR BB| Open rates'!AW3</f>
        <v>45725</v>
      </c>
      <c r="AH4" s="148">
        <f>'BAR BB| Open rates'!AX3</f>
        <v>45727</v>
      </c>
      <c r="AI4" s="148">
        <f>'BAR BB| Open rates'!AY3</f>
        <v>45730</v>
      </c>
      <c r="AJ4" s="148">
        <f>'BAR BB| Open rates'!AZ3</f>
        <v>45732</v>
      </c>
      <c r="AK4" s="148">
        <f>'BAR BB| Open rates'!BA3</f>
        <v>45746</v>
      </c>
    </row>
    <row r="5" spans="1:37" ht="21.75" hidden="1" customHeight="1" x14ac:dyDescent="0.2">
      <c r="A5" s="161"/>
      <c r="B5" s="148">
        <f>'BAR BB| Open rates'!R4</f>
        <v>45645</v>
      </c>
      <c r="C5" s="148">
        <f>'BAR BB| Open rates'!S4</f>
        <v>45652</v>
      </c>
      <c r="D5" s="218">
        <f>'BAR BB| Open rates'!T4</f>
        <v>45654</v>
      </c>
      <c r="E5" s="218">
        <f>'BAR BB| Open rates'!U4</f>
        <v>45655</v>
      </c>
      <c r="F5" s="218">
        <f>'BAR BB| Open rates'!V4</f>
        <v>45657</v>
      </c>
      <c r="G5" s="218">
        <f>'BAR BB| Open rates'!W4</f>
        <v>45659</v>
      </c>
      <c r="H5" s="218">
        <f>'BAR BB| Open rates'!X4</f>
        <v>45662</v>
      </c>
      <c r="I5" s="218">
        <f>'BAR BB| Open rates'!Y4</f>
        <v>45663</v>
      </c>
      <c r="J5" s="218">
        <f>'BAR BB| Open rates'!Z4</f>
        <v>45664</v>
      </c>
      <c r="K5" s="218">
        <f>'BAR BB| Open rates'!AA4</f>
        <v>45665</v>
      </c>
      <c r="L5" s="218">
        <f>'BAR BB| Open rates'!AB4</f>
        <v>45669</v>
      </c>
      <c r="M5" s="148">
        <f>'BAR BB| Open rates'!AC4</f>
        <v>45673</v>
      </c>
      <c r="N5" s="148">
        <f>'BAR BB| Open rates'!AD4</f>
        <v>45675</v>
      </c>
      <c r="O5" s="148">
        <f>'BAR BB| Open rates'!AE4</f>
        <v>45680</v>
      </c>
      <c r="P5" s="148">
        <f>'BAR BB| Open rates'!AF4</f>
        <v>45682</v>
      </c>
      <c r="Q5" s="148">
        <f>'BAR BB| Open rates'!AG4</f>
        <v>45687</v>
      </c>
      <c r="R5" s="148">
        <f>'BAR BB| Open rates'!AH4</f>
        <v>45688</v>
      </c>
      <c r="S5" s="148">
        <f>'BAR BB| Open rates'!AI4</f>
        <v>45689</v>
      </c>
      <c r="T5" s="148">
        <f>'BAR BB| Open rates'!AJ4</f>
        <v>45690</v>
      </c>
      <c r="U5" s="148">
        <f>'BAR BB| Open rates'!AK4</f>
        <v>45691</v>
      </c>
      <c r="V5" s="148">
        <f>'BAR BB| Open rates'!AL4</f>
        <v>45694</v>
      </c>
      <c r="W5" s="148">
        <f>'BAR BB| Open rates'!AM4</f>
        <v>45696</v>
      </c>
      <c r="X5" s="148">
        <f>'BAR BB| Open rates'!AN4</f>
        <v>45701</v>
      </c>
      <c r="Y5" s="148">
        <f>'BAR BB| Open rates'!AO4</f>
        <v>45707</v>
      </c>
      <c r="Z5" s="148">
        <f>'BAR BB| Open rates'!AP4</f>
        <v>45708</v>
      </c>
      <c r="AA5" s="218">
        <f>'BAR BB| Open rates'!AQ4</f>
        <v>45711</v>
      </c>
      <c r="AB5" s="218">
        <f>'BAR BB| Open rates'!AR4</f>
        <v>45713</v>
      </c>
      <c r="AC5" s="218">
        <f>'BAR BB| Open rates'!AS4</f>
        <v>45716</v>
      </c>
      <c r="AD5" s="218">
        <f>'BAR BB| Open rates'!AT4</f>
        <v>45717</v>
      </c>
      <c r="AE5" s="218">
        <f>'BAR BB| Open rates'!AU4</f>
        <v>45722</v>
      </c>
      <c r="AF5" s="218">
        <f>'BAR BB| Open rates'!AV4</f>
        <v>45724</v>
      </c>
      <c r="AG5" s="218">
        <f>'BAR BB| Open rates'!AW4</f>
        <v>45726</v>
      </c>
      <c r="AH5" s="148">
        <f>'BAR BB| Open rates'!AX4</f>
        <v>45729</v>
      </c>
      <c r="AI5" s="148">
        <f>'BAR BB| Open rates'!AY4</f>
        <v>45731</v>
      </c>
      <c r="AJ5" s="148">
        <f>'BAR BB| Open rates'!AZ4</f>
        <v>45745</v>
      </c>
      <c r="AK5" s="148">
        <f>'BAR BB| Open rates'!BA4</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'BAR BB| Open rates'!R6</f>
        <v>6900</v>
      </c>
      <c r="C7" s="160">
        <f>'BAR BB| Open rates'!S6</f>
        <v>10900</v>
      </c>
      <c r="D7" s="160">
        <f>'BAR BB| Open rates'!T6</f>
        <v>15900</v>
      </c>
      <c r="E7" s="160">
        <f>'BAR BB| Open rates'!U6</f>
        <v>26900</v>
      </c>
      <c r="F7" s="160">
        <f>'BAR BB| Open rates'!V6</f>
        <v>29900</v>
      </c>
      <c r="G7" s="160">
        <f>'BAR BB| Open rates'!W6</f>
        <v>35900</v>
      </c>
      <c r="H7" s="160">
        <f>'BAR BB| Open rates'!X6</f>
        <v>35900</v>
      </c>
      <c r="I7" s="160">
        <f>'BAR BB| Open rates'!Y6</f>
        <v>35900</v>
      </c>
      <c r="J7" s="160">
        <f>'BAR BB| Open rates'!Z6</f>
        <v>26900</v>
      </c>
      <c r="K7" s="160">
        <f>'BAR BB| Open rates'!AA6</f>
        <v>15900</v>
      </c>
      <c r="L7" s="160">
        <f>'BAR BB| Open rates'!AB6</f>
        <v>15900</v>
      </c>
      <c r="M7" s="160">
        <f>'BAR BB| Open rates'!AC6</f>
        <v>15900</v>
      </c>
      <c r="N7" s="160">
        <f>'BAR BB| Open rates'!AD6</f>
        <v>15900</v>
      </c>
      <c r="O7" s="160">
        <f>'BAR BB| Open rates'!AE6</f>
        <v>17900</v>
      </c>
      <c r="P7" s="160">
        <f>'BAR BB| Open rates'!AF6</f>
        <v>20900</v>
      </c>
      <c r="Q7" s="160">
        <f>'BAR BB| Open rates'!AG6</f>
        <v>17900</v>
      </c>
      <c r="R7" s="160">
        <f>'BAR BB| Open rates'!AH6</f>
        <v>20900</v>
      </c>
      <c r="S7" s="160">
        <f>'BAR BB| Open rates'!AI6</f>
        <v>20900</v>
      </c>
      <c r="T7" s="160">
        <f>'BAR BB| Open rates'!AJ6</f>
        <v>17900</v>
      </c>
      <c r="U7" s="160">
        <f>'BAR BB| Open rates'!AK6</f>
        <v>17900</v>
      </c>
      <c r="V7" s="160">
        <f>'BAR BB| Open rates'!AL6</f>
        <v>17900</v>
      </c>
      <c r="W7" s="160">
        <f>'BAR BB| Open rates'!AM6</f>
        <v>20900</v>
      </c>
      <c r="X7" s="160">
        <f>'BAR BB| Open rates'!AN6</f>
        <v>17900</v>
      </c>
      <c r="Y7" s="160">
        <f>'BAR BB| Open rates'!AO6</f>
        <v>29900</v>
      </c>
      <c r="Z7" s="160">
        <f>'BAR BB| Open rates'!AP6</f>
        <v>31500</v>
      </c>
      <c r="AA7" s="160">
        <f>'BAR BB| Open rates'!AQ6</f>
        <v>31500</v>
      </c>
      <c r="AB7" s="160">
        <f>'BAR BB| Open rates'!AR6</f>
        <v>31500</v>
      </c>
      <c r="AC7" s="160">
        <f>'BAR BB| Open rates'!AS6</f>
        <v>17900</v>
      </c>
      <c r="AD7" s="160">
        <f>'BAR BB| Open rates'!AT6</f>
        <v>17900</v>
      </c>
      <c r="AE7" s="160">
        <f>'BAR BB| Open rates'!AU6</f>
        <v>15900</v>
      </c>
      <c r="AF7" s="160">
        <f>'BAR BB| Open rates'!AV6</f>
        <v>17900</v>
      </c>
      <c r="AG7" s="160">
        <f>'BAR BB| Open rates'!AW6</f>
        <v>15900</v>
      </c>
      <c r="AH7" s="160">
        <f>'BAR BB| Open rates'!AX6</f>
        <v>15900</v>
      </c>
      <c r="AI7" s="160">
        <f>'BAR BB| Open rates'!AY6</f>
        <v>15900</v>
      </c>
      <c r="AJ7" s="160">
        <f>'BAR BB| Open rates'!AZ6</f>
        <v>9900</v>
      </c>
      <c r="AK7" s="160">
        <f>'BAR BB| Open rates'!BA6</f>
        <v>7900</v>
      </c>
    </row>
    <row r="8" spans="1:37" s="11" customFormat="1" ht="12.75" hidden="1" customHeight="1" x14ac:dyDescent="0.2">
      <c r="A8" s="163">
        <v>2</v>
      </c>
      <c r="B8" s="160">
        <f>'BAR BB| Open rates'!R7</f>
        <v>8200</v>
      </c>
      <c r="C8" s="160">
        <f>'BAR BB| Open rates'!S7</f>
        <v>12200</v>
      </c>
      <c r="D8" s="160">
        <f>'BAR BB| Open rates'!T7</f>
        <v>17200</v>
      </c>
      <c r="E8" s="160">
        <f>'BAR BB| Open rates'!U7</f>
        <v>28400</v>
      </c>
      <c r="F8" s="160">
        <f>'BAR BB| Open rates'!V7</f>
        <v>31400</v>
      </c>
      <c r="G8" s="160">
        <f>'BAR BB| Open rates'!W7</f>
        <v>37400</v>
      </c>
      <c r="H8" s="160">
        <f>'BAR BB| Open rates'!X7</f>
        <v>37400</v>
      </c>
      <c r="I8" s="160">
        <f>'BAR BB| Open rates'!Y7</f>
        <v>37400</v>
      </c>
      <c r="J8" s="160">
        <f>'BAR BB| Open rates'!Z7</f>
        <v>28400</v>
      </c>
      <c r="K8" s="160">
        <f>'BAR BB| Open rates'!AA7</f>
        <v>17400</v>
      </c>
      <c r="L8" s="160">
        <f>'BAR BB| Open rates'!AB7</f>
        <v>17400</v>
      </c>
      <c r="M8" s="160">
        <f>'BAR BB| Open rates'!AC7</f>
        <v>17400</v>
      </c>
      <c r="N8" s="160">
        <f>'BAR BB| Open rates'!AD7</f>
        <v>17400</v>
      </c>
      <c r="O8" s="160">
        <f>'BAR BB| Open rates'!AE7</f>
        <v>19400</v>
      </c>
      <c r="P8" s="160">
        <f>'BAR BB| Open rates'!AF7</f>
        <v>22400</v>
      </c>
      <c r="Q8" s="160">
        <f>'BAR BB| Open rates'!AG7</f>
        <v>19400</v>
      </c>
      <c r="R8" s="160">
        <f>'BAR BB| Open rates'!AH7</f>
        <v>22400</v>
      </c>
      <c r="S8" s="160">
        <f>'BAR BB| Open rates'!AI7</f>
        <v>22400</v>
      </c>
      <c r="T8" s="160">
        <f>'BAR BB| Open rates'!AJ7</f>
        <v>19400</v>
      </c>
      <c r="U8" s="160">
        <f>'BAR BB| Open rates'!AK7</f>
        <v>19400</v>
      </c>
      <c r="V8" s="160">
        <f>'BAR BB| Open rates'!AL7</f>
        <v>19400</v>
      </c>
      <c r="W8" s="160">
        <f>'BAR BB| Open rates'!AM7</f>
        <v>22400</v>
      </c>
      <c r="X8" s="160">
        <f>'BAR BB| Open rates'!AN7</f>
        <v>19400</v>
      </c>
      <c r="Y8" s="160">
        <f>'BAR BB| Open rates'!AO7</f>
        <v>31400</v>
      </c>
      <c r="Z8" s="160">
        <f>'BAR BB| Open rates'!AP7</f>
        <v>33000</v>
      </c>
      <c r="AA8" s="160">
        <f>'BAR BB| Open rates'!AQ7</f>
        <v>33000</v>
      </c>
      <c r="AB8" s="160">
        <f>'BAR BB| Open rates'!AR7</f>
        <v>33000</v>
      </c>
      <c r="AC8" s="160">
        <f>'BAR BB| Open rates'!AS7</f>
        <v>19400</v>
      </c>
      <c r="AD8" s="160">
        <f>'BAR BB| Open rates'!AT7</f>
        <v>19400</v>
      </c>
      <c r="AE8" s="160">
        <f>'BAR BB| Open rates'!AU7</f>
        <v>17400</v>
      </c>
      <c r="AF8" s="160">
        <f>'BAR BB| Open rates'!AV7</f>
        <v>19400</v>
      </c>
      <c r="AG8" s="160">
        <f>'BAR BB| Open rates'!AW7</f>
        <v>17400</v>
      </c>
      <c r="AH8" s="160">
        <f>'BAR BB| Open rates'!AX7</f>
        <v>17400</v>
      </c>
      <c r="AI8" s="160">
        <f>'BAR BB| Open rates'!AY7</f>
        <v>17400</v>
      </c>
      <c r="AJ8" s="160">
        <f>'BAR BB| Open rates'!AZ7</f>
        <v>11400</v>
      </c>
      <c r="AK8" s="160">
        <f>'BAR BB| Open rates'!BA7</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'BAR BB| Open rates'!R9</f>
        <v>8900</v>
      </c>
      <c r="C10" s="160">
        <f>'BAR BB| Open rates'!S9</f>
        <v>12900</v>
      </c>
      <c r="D10" s="160">
        <f>'BAR BB| Open rates'!T9</f>
        <v>17900</v>
      </c>
      <c r="E10" s="160">
        <f>'BAR BB| Open rates'!U9</f>
        <v>28900</v>
      </c>
      <c r="F10" s="160">
        <f>'BAR BB| Open rates'!V9</f>
        <v>31900</v>
      </c>
      <c r="G10" s="160">
        <f>'BAR BB| Open rates'!W9</f>
        <v>37900</v>
      </c>
      <c r="H10" s="160">
        <f>'BAR BB| Open rates'!X9</f>
        <v>37900</v>
      </c>
      <c r="I10" s="160">
        <f>'BAR BB| Open rates'!Y9</f>
        <v>37900</v>
      </c>
      <c r="J10" s="160">
        <f>'BAR BB| Open rates'!Z9</f>
        <v>28900</v>
      </c>
      <c r="K10" s="160">
        <f>'BAR BB| Open rates'!AA9</f>
        <v>17900</v>
      </c>
      <c r="L10" s="160">
        <f>'BAR BB| Open rates'!AB9</f>
        <v>17900</v>
      </c>
      <c r="M10" s="160">
        <f>'BAR BB| Open rates'!AC9</f>
        <v>17900</v>
      </c>
      <c r="N10" s="160">
        <f>'BAR BB| Open rates'!AD9</f>
        <v>17900</v>
      </c>
      <c r="O10" s="160">
        <f>'BAR BB| Open rates'!AE9</f>
        <v>19900</v>
      </c>
      <c r="P10" s="160">
        <f>'BAR BB| Open rates'!AF9</f>
        <v>22900</v>
      </c>
      <c r="Q10" s="160">
        <f>'BAR BB| Open rates'!AG9</f>
        <v>19900</v>
      </c>
      <c r="R10" s="160">
        <f>'BAR BB| Open rates'!AH9</f>
        <v>22900</v>
      </c>
      <c r="S10" s="160">
        <f>'BAR BB| Open rates'!AI9</f>
        <v>22900</v>
      </c>
      <c r="T10" s="160">
        <f>'BAR BB| Open rates'!AJ9</f>
        <v>19900</v>
      </c>
      <c r="U10" s="160">
        <f>'BAR BB| Open rates'!AK9</f>
        <v>19900</v>
      </c>
      <c r="V10" s="160">
        <f>'BAR BB| Open rates'!AL9</f>
        <v>19900</v>
      </c>
      <c r="W10" s="160">
        <f>'BAR BB| Open rates'!AM9</f>
        <v>22900</v>
      </c>
      <c r="X10" s="160">
        <f>'BAR BB| Open rates'!AN9</f>
        <v>19900</v>
      </c>
      <c r="Y10" s="160">
        <f>'BAR BB| Open rates'!AO9</f>
        <v>31900</v>
      </c>
      <c r="Z10" s="160">
        <f>'BAR BB| Open rates'!AP9</f>
        <v>33500</v>
      </c>
      <c r="AA10" s="160">
        <f>'BAR BB| Open rates'!AQ9</f>
        <v>33500</v>
      </c>
      <c r="AB10" s="160">
        <f>'BAR BB| Open rates'!AR9</f>
        <v>33500</v>
      </c>
      <c r="AC10" s="160">
        <f>'BAR BB| Open rates'!AS9</f>
        <v>19900</v>
      </c>
      <c r="AD10" s="160">
        <f>'BAR BB| Open rates'!AT9</f>
        <v>19900</v>
      </c>
      <c r="AE10" s="160">
        <f>'BAR BB| Open rates'!AU9</f>
        <v>17900</v>
      </c>
      <c r="AF10" s="160">
        <f>'BAR BB| Open rates'!AV9</f>
        <v>19900</v>
      </c>
      <c r="AG10" s="160">
        <f>'BAR BB| Open rates'!AW9</f>
        <v>17900</v>
      </c>
      <c r="AH10" s="160">
        <f>'BAR BB| Open rates'!AX9</f>
        <v>17900</v>
      </c>
      <c r="AI10" s="160">
        <f>'BAR BB| Open rates'!AY9</f>
        <v>17900</v>
      </c>
      <c r="AJ10" s="160">
        <f>'BAR BB| Open rates'!AZ9</f>
        <v>11900</v>
      </c>
      <c r="AK10" s="160">
        <f>'BAR BB| Open rates'!BA9</f>
        <v>9900</v>
      </c>
    </row>
    <row r="11" spans="1:37" s="11" customFormat="1" ht="12.75" hidden="1" customHeight="1" x14ac:dyDescent="0.2">
      <c r="A11" s="163">
        <v>2</v>
      </c>
      <c r="B11" s="160">
        <f>'BAR BB| Open rates'!R10</f>
        <v>10200</v>
      </c>
      <c r="C11" s="160">
        <f>'BAR BB| Open rates'!S10</f>
        <v>14200</v>
      </c>
      <c r="D11" s="160">
        <f>'BAR BB| Open rates'!T10</f>
        <v>19200</v>
      </c>
      <c r="E11" s="160">
        <f>'BAR BB| Open rates'!U10</f>
        <v>30400</v>
      </c>
      <c r="F11" s="160">
        <f>'BAR BB| Open rates'!V10</f>
        <v>33400</v>
      </c>
      <c r="G11" s="160">
        <f>'BAR BB| Open rates'!W10</f>
        <v>39400</v>
      </c>
      <c r="H11" s="160">
        <f>'BAR BB| Open rates'!X10</f>
        <v>39400</v>
      </c>
      <c r="I11" s="160">
        <f>'BAR BB| Open rates'!Y10</f>
        <v>39400</v>
      </c>
      <c r="J11" s="160">
        <f>'BAR BB| Open rates'!Z10</f>
        <v>30400</v>
      </c>
      <c r="K11" s="160">
        <f>'BAR BB| Open rates'!AA10</f>
        <v>19400</v>
      </c>
      <c r="L11" s="160">
        <f>'BAR BB| Open rates'!AB10</f>
        <v>19400</v>
      </c>
      <c r="M11" s="160">
        <f>'BAR BB| Open rates'!AC10</f>
        <v>19400</v>
      </c>
      <c r="N11" s="160">
        <f>'BAR BB| Open rates'!AD10</f>
        <v>19400</v>
      </c>
      <c r="O11" s="160">
        <f>'BAR BB| Open rates'!AE10</f>
        <v>21400</v>
      </c>
      <c r="P11" s="160">
        <f>'BAR BB| Open rates'!AF10</f>
        <v>24400</v>
      </c>
      <c r="Q11" s="160">
        <f>'BAR BB| Open rates'!AG10</f>
        <v>21400</v>
      </c>
      <c r="R11" s="160">
        <f>'BAR BB| Open rates'!AH10</f>
        <v>24400</v>
      </c>
      <c r="S11" s="160">
        <f>'BAR BB| Open rates'!AI10</f>
        <v>24400</v>
      </c>
      <c r="T11" s="160">
        <f>'BAR BB| Open rates'!AJ10</f>
        <v>21400</v>
      </c>
      <c r="U11" s="160">
        <f>'BAR BB| Open rates'!AK10</f>
        <v>21400</v>
      </c>
      <c r="V11" s="160">
        <f>'BAR BB| Open rates'!AL10</f>
        <v>21400</v>
      </c>
      <c r="W11" s="160">
        <f>'BAR BB| Open rates'!AM10</f>
        <v>24400</v>
      </c>
      <c r="X11" s="160">
        <f>'BAR BB| Open rates'!AN10</f>
        <v>21400</v>
      </c>
      <c r="Y11" s="160">
        <f>'BAR BB| Open rates'!AO10</f>
        <v>33400</v>
      </c>
      <c r="Z11" s="160">
        <f>'BAR BB| Open rates'!AP10</f>
        <v>35000</v>
      </c>
      <c r="AA11" s="160">
        <f>'BAR BB| Open rates'!AQ10</f>
        <v>35000</v>
      </c>
      <c r="AB11" s="160">
        <f>'BAR BB| Open rates'!AR10</f>
        <v>35000</v>
      </c>
      <c r="AC11" s="160">
        <f>'BAR BB| Open rates'!AS10</f>
        <v>21400</v>
      </c>
      <c r="AD11" s="160">
        <f>'BAR BB| Open rates'!AT10</f>
        <v>21400</v>
      </c>
      <c r="AE11" s="160">
        <f>'BAR BB| Open rates'!AU10</f>
        <v>19400</v>
      </c>
      <c r="AF11" s="160">
        <f>'BAR BB| Open rates'!AV10</f>
        <v>21400</v>
      </c>
      <c r="AG11" s="160">
        <f>'BAR BB| Open rates'!AW10</f>
        <v>19400</v>
      </c>
      <c r="AH11" s="160">
        <f>'BAR BB| Open rates'!AX10</f>
        <v>19400</v>
      </c>
      <c r="AI11" s="160">
        <f>'BAR BB| Open rates'!AY10</f>
        <v>19400</v>
      </c>
      <c r="AJ11" s="160">
        <f>'BAR BB| Open rates'!AZ10</f>
        <v>13400</v>
      </c>
      <c r="AK11" s="160">
        <f>'BAR BB| Open rates'!BA10</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'BAR BB| Open rates'!R12</f>
        <v>9900</v>
      </c>
      <c r="C13" s="160">
        <f>'BAR BB| Open rates'!S12</f>
        <v>13900</v>
      </c>
      <c r="D13" s="160">
        <f>'BAR BB| Open rates'!T12</f>
        <v>18900</v>
      </c>
      <c r="E13" s="160">
        <f>'BAR BB| Open rates'!U12</f>
        <v>30900</v>
      </c>
      <c r="F13" s="160">
        <f>'BAR BB| Open rates'!V12</f>
        <v>33900</v>
      </c>
      <c r="G13" s="160">
        <f>'BAR BB| Open rates'!W12</f>
        <v>39900</v>
      </c>
      <c r="H13" s="160">
        <f>'BAR BB| Open rates'!X12</f>
        <v>39900</v>
      </c>
      <c r="I13" s="160">
        <f>'BAR BB| Open rates'!Y12</f>
        <v>39900</v>
      </c>
      <c r="J13" s="160">
        <f>'BAR BB| Open rates'!Z12</f>
        <v>30900</v>
      </c>
      <c r="K13" s="160">
        <f>'BAR BB| Open rates'!AA12</f>
        <v>19900</v>
      </c>
      <c r="L13" s="160">
        <f>'BAR BB| Open rates'!AB12</f>
        <v>18900</v>
      </c>
      <c r="M13" s="160">
        <f>'BAR BB| Open rates'!AC12</f>
        <v>18900</v>
      </c>
      <c r="N13" s="160">
        <f>'BAR BB| Open rates'!AD12</f>
        <v>18900</v>
      </c>
      <c r="O13" s="160">
        <f>'BAR BB| Open rates'!AE12</f>
        <v>20900</v>
      </c>
      <c r="P13" s="160">
        <f>'BAR BB| Open rates'!AF12</f>
        <v>23900</v>
      </c>
      <c r="Q13" s="160">
        <f>'BAR BB| Open rates'!AG12</f>
        <v>20900</v>
      </c>
      <c r="R13" s="160">
        <f>'BAR BB| Open rates'!AH12</f>
        <v>23900</v>
      </c>
      <c r="S13" s="160">
        <f>'BAR BB| Open rates'!AI12</f>
        <v>23900</v>
      </c>
      <c r="T13" s="160">
        <f>'BAR BB| Open rates'!AJ12</f>
        <v>20900</v>
      </c>
      <c r="U13" s="160">
        <f>'BAR BB| Open rates'!AK12</f>
        <v>20900</v>
      </c>
      <c r="V13" s="160">
        <f>'BAR BB| Open rates'!AL12</f>
        <v>20900</v>
      </c>
      <c r="W13" s="160">
        <f>'BAR BB| Open rates'!AM12</f>
        <v>23900</v>
      </c>
      <c r="X13" s="160">
        <f>'BAR BB| Open rates'!AN12</f>
        <v>20900</v>
      </c>
      <c r="Y13" s="160">
        <f>'BAR BB| Open rates'!AO12</f>
        <v>32900</v>
      </c>
      <c r="Z13" s="160">
        <f>'BAR BB| Open rates'!AP12</f>
        <v>34500</v>
      </c>
      <c r="AA13" s="160">
        <f>'BAR BB| Open rates'!AQ12</f>
        <v>34500</v>
      </c>
      <c r="AB13" s="160">
        <f>'BAR BB| Open rates'!AR12</f>
        <v>34500</v>
      </c>
      <c r="AC13" s="160">
        <f>'BAR BB| Open rates'!AS12</f>
        <v>20900</v>
      </c>
      <c r="AD13" s="160">
        <f>'BAR BB| Open rates'!AT12</f>
        <v>20900</v>
      </c>
      <c r="AE13" s="160">
        <f>'BAR BB| Open rates'!AU12</f>
        <v>18900</v>
      </c>
      <c r="AF13" s="160">
        <f>'BAR BB| Open rates'!AV12</f>
        <v>20900</v>
      </c>
      <c r="AG13" s="160">
        <f>'BAR BB| Open rates'!AW12</f>
        <v>18900</v>
      </c>
      <c r="AH13" s="160">
        <f>'BAR BB| Open rates'!AX12</f>
        <v>18900</v>
      </c>
      <c r="AI13" s="160">
        <f>'BAR BB| Open rates'!AY12</f>
        <v>18900</v>
      </c>
      <c r="AJ13" s="160">
        <f>'BAR BB| Open rates'!AZ12</f>
        <v>12900</v>
      </c>
      <c r="AK13" s="160">
        <f>'BAR BB| Open rates'!BA12</f>
        <v>10900</v>
      </c>
    </row>
    <row r="14" spans="1:37" s="11" customFormat="1" ht="12.75" hidden="1" customHeight="1" thickBot="1" x14ac:dyDescent="0.25">
      <c r="A14" s="163">
        <v>2</v>
      </c>
      <c r="B14" s="160">
        <f>'BAR BB| Open rates'!R13</f>
        <v>11200</v>
      </c>
      <c r="C14" s="160">
        <f>'BAR BB| Open rates'!S13</f>
        <v>15200</v>
      </c>
      <c r="D14" s="160">
        <f>'BAR BB| Open rates'!T13</f>
        <v>20200</v>
      </c>
      <c r="E14" s="160">
        <f>'BAR BB| Open rates'!U13</f>
        <v>32400</v>
      </c>
      <c r="F14" s="160">
        <f>'BAR BB| Open rates'!V13</f>
        <v>35400</v>
      </c>
      <c r="G14" s="160">
        <f>'BAR BB| Open rates'!W13</f>
        <v>41400</v>
      </c>
      <c r="H14" s="160">
        <f>'BAR BB| Open rates'!X13</f>
        <v>41400</v>
      </c>
      <c r="I14" s="160">
        <f>'BAR BB| Open rates'!Y13</f>
        <v>41400</v>
      </c>
      <c r="J14" s="160">
        <f>'BAR BB| Open rates'!Z13</f>
        <v>32400</v>
      </c>
      <c r="K14" s="160">
        <f>'BAR BB| Open rates'!AA13</f>
        <v>21400</v>
      </c>
      <c r="L14" s="160">
        <f>'BAR BB| Open rates'!AB13</f>
        <v>20400</v>
      </c>
      <c r="M14" s="160">
        <f>'BAR BB| Open rates'!AC13</f>
        <v>20400</v>
      </c>
      <c r="N14" s="160">
        <f>'BAR BB| Open rates'!AD13</f>
        <v>20400</v>
      </c>
      <c r="O14" s="160">
        <f>'BAR BB| Open rates'!AE13</f>
        <v>22400</v>
      </c>
      <c r="P14" s="160">
        <f>'BAR BB| Open rates'!AF13</f>
        <v>25400</v>
      </c>
      <c r="Q14" s="160">
        <f>'BAR BB| Open rates'!AG13</f>
        <v>22400</v>
      </c>
      <c r="R14" s="160">
        <f>'BAR BB| Open rates'!AH13</f>
        <v>25400</v>
      </c>
      <c r="S14" s="160">
        <f>'BAR BB| Open rates'!AI13</f>
        <v>25400</v>
      </c>
      <c r="T14" s="160">
        <f>'BAR BB| Open rates'!AJ13</f>
        <v>22400</v>
      </c>
      <c r="U14" s="160">
        <f>'BAR BB| Open rates'!AK13</f>
        <v>22400</v>
      </c>
      <c r="V14" s="160">
        <f>'BAR BB| Open rates'!AL13</f>
        <v>22400</v>
      </c>
      <c r="W14" s="160">
        <f>'BAR BB| Open rates'!AM13</f>
        <v>25400</v>
      </c>
      <c r="X14" s="160">
        <f>'BAR BB| Open rates'!AN13</f>
        <v>22400</v>
      </c>
      <c r="Y14" s="160">
        <f>'BAR BB| Open rates'!AO13</f>
        <v>34400</v>
      </c>
      <c r="Z14" s="160">
        <f>'BAR BB| Open rates'!AP13</f>
        <v>36000</v>
      </c>
      <c r="AA14" s="160">
        <f>'BAR BB| Open rates'!AQ13</f>
        <v>36000</v>
      </c>
      <c r="AB14" s="160">
        <f>'BAR BB| Open rates'!AR13</f>
        <v>36000</v>
      </c>
      <c r="AC14" s="160">
        <f>'BAR BB| Open rates'!AS13</f>
        <v>22400</v>
      </c>
      <c r="AD14" s="160">
        <f>'BAR BB| Open rates'!AT13</f>
        <v>22400</v>
      </c>
      <c r="AE14" s="160">
        <f>'BAR BB| Open rates'!AU13</f>
        <v>20400</v>
      </c>
      <c r="AF14" s="160">
        <f>'BAR BB| Open rates'!AV13</f>
        <v>22400</v>
      </c>
      <c r="AG14" s="160">
        <f>'BAR BB| Open rates'!AW13</f>
        <v>20400</v>
      </c>
      <c r="AH14" s="160">
        <f>'BAR BB| Open rates'!AX13</f>
        <v>20400</v>
      </c>
      <c r="AI14" s="160">
        <f>'BAR BB| Open rates'!AY13</f>
        <v>20400</v>
      </c>
      <c r="AJ14" s="160">
        <f>'BAR BB| Open rates'!AZ13</f>
        <v>14400</v>
      </c>
      <c r="AK14" s="160">
        <f>'BAR BB| Open rates'!BA13</f>
        <v>12400</v>
      </c>
    </row>
    <row r="15" spans="1:37" s="11" customFormat="1" ht="12.75" hidden="1" customHeight="1" x14ac:dyDescent="0.2">
      <c r="A15" s="167"/>
      <c r="B15" s="187"/>
      <c r="C15" s="187"/>
      <c r="D15" s="187"/>
    </row>
    <row r="16" spans="1:37" s="11" customFormat="1" ht="12.75" hidden="1" customHeight="1" x14ac:dyDescent="0.2">
      <c r="A16" s="163"/>
      <c r="B16" s="184"/>
      <c r="C16" s="184"/>
      <c r="D16" s="184"/>
    </row>
    <row r="17" spans="1:37" s="11" customFormat="1" ht="12.75" hidden="1" customHeight="1" thickBot="1" x14ac:dyDescent="0.25">
      <c r="A17" s="166"/>
      <c r="B17" s="184"/>
      <c r="C17" s="184"/>
      <c r="D17" s="184"/>
    </row>
    <row r="18" spans="1:37" s="11" customFormat="1" ht="24" customHeight="1" x14ac:dyDescent="0.2">
      <c r="A18" s="135" t="s">
        <v>166</v>
      </c>
    </row>
    <row r="19" spans="1:37" s="11" customFormat="1" ht="12.75" customHeight="1" x14ac:dyDescent="0.2">
      <c r="A19" s="132" t="s">
        <v>231</v>
      </c>
    </row>
    <row r="20" spans="1:37" ht="21.75" customHeight="1" x14ac:dyDescent="0.2">
      <c r="A20" s="161" t="s">
        <v>52</v>
      </c>
      <c r="B20" s="148">
        <f t="shared" ref="B20" si="0">B4</f>
        <v>45639</v>
      </c>
      <c r="C20" s="148">
        <f t="shared" ref="C20:N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ref="O20:AK20" si="2">O4</f>
        <v>45676</v>
      </c>
      <c r="P20" s="148">
        <f t="shared" si="2"/>
        <v>45681</v>
      </c>
      <c r="Q20" s="148">
        <f t="shared" si="2"/>
        <v>45683</v>
      </c>
      <c r="R20" s="148">
        <f t="shared" si="2"/>
        <v>45688</v>
      </c>
      <c r="S20" s="148">
        <f t="shared" si="2"/>
        <v>45689</v>
      </c>
      <c r="T20" s="148">
        <f t="shared" si="2"/>
        <v>45690</v>
      </c>
      <c r="U20" s="148">
        <f t="shared" si="2"/>
        <v>45691</v>
      </c>
      <c r="V20" s="148">
        <f t="shared" si="2"/>
        <v>45692</v>
      </c>
      <c r="W20" s="148">
        <f t="shared" si="2"/>
        <v>45695</v>
      </c>
      <c r="X20" s="148">
        <f t="shared" si="2"/>
        <v>45697</v>
      </c>
      <c r="Y20" s="148">
        <f t="shared" si="2"/>
        <v>45702</v>
      </c>
      <c r="Z20" s="148">
        <f t="shared" si="2"/>
        <v>45708</v>
      </c>
      <c r="AA20" s="218">
        <f t="shared" si="2"/>
        <v>45709</v>
      </c>
      <c r="AB20" s="218">
        <f t="shared" si="2"/>
        <v>45712</v>
      </c>
      <c r="AC20" s="218">
        <f t="shared" si="2"/>
        <v>45714</v>
      </c>
      <c r="AD20" s="218">
        <f t="shared" si="2"/>
        <v>45717</v>
      </c>
      <c r="AE20" s="218">
        <f t="shared" si="2"/>
        <v>45718</v>
      </c>
      <c r="AF20" s="218">
        <f t="shared" si="2"/>
        <v>45723</v>
      </c>
      <c r="AG20" s="218">
        <f t="shared" si="2"/>
        <v>45725</v>
      </c>
      <c r="AH20" s="148">
        <f t="shared" si="2"/>
        <v>45727</v>
      </c>
      <c r="AI20" s="148">
        <f t="shared" si="2"/>
        <v>45730</v>
      </c>
      <c r="AJ20" s="148">
        <f t="shared" si="2"/>
        <v>45732</v>
      </c>
      <c r="AK20" s="148">
        <f t="shared" si="2"/>
        <v>45746</v>
      </c>
    </row>
    <row r="21" spans="1:37" ht="21.75" customHeight="1" x14ac:dyDescent="0.2">
      <c r="A21" s="161"/>
      <c r="B21" s="148">
        <f t="shared" ref="B21" si="3">B5</f>
        <v>45645</v>
      </c>
      <c r="C21" s="148">
        <f t="shared" ref="C21:N21" si="4">C5</f>
        <v>45652</v>
      </c>
      <c r="D21" s="218">
        <f t="shared" si="4"/>
        <v>45654</v>
      </c>
      <c r="E21" s="218">
        <f t="shared" si="4"/>
        <v>45655</v>
      </c>
      <c r="F21" s="218">
        <f t="shared" si="4"/>
        <v>45657</v>
      </c>
      <c r="G21" s="218">
        <f t="shared" si="4"/>
        <v>45659</v>
      </c>
      <c r="H21" s="218">
        <f t="shared" si="4"/>
        <v>45662</v>
      </c>
      <c r="I21" s="218">
        <f t="shared" si="4"/>
        <v>45663</v>
      </c>
      <c r="J21" s="218">
        <f t="shared" si="4"/>
        <v>45664</v>
      </c>
      <c r="K21" s="218">
        <f t="shared" si="4"/>
        <v>45665</v>
      </c>
      <c r="L21" s="218">
        <f t="shared" si="4"/>
        <v>45669</v>
      </c>
      <c r="M21" s="148">
        <f t="shared" si="4"/>
        <v>45673</v>
      </c>
      <c r="N21" s="148">
        <f t="shared" si="4"/>
        <v>45675</v>
      </c>
      <c r="O21" s="148">
        <f t="shared" ref="O21:AK21" si="5">O5</f>
        <v>45680</v>
      </c>
      <c r="P21" s="148">
        <f t="shared" si="5"/>
        <v>45682</v>
      </c>
      <c r="Q21" s="148">
        <f t="shared" si="5"/>
        <v>45687</v>
      </c>
      <c r="R21" s="148">
        <f t="shared" si="5"/>
        <v>45688</v>
      </c>
      <c r="S21" s="148">
        <f t="shared" si="5"/>
        <v>45689</v>
      </c>
      <c r="T21" s="148">
        <f t="shared" si="5"/>
        <v>45690</v>
      </c>
      <c r="U21" s="148">
        <f t="shared" si="5"/>
        <v>45691</v>
      </c>
      <c r="V21" s="148">
        <f t="shared" si="5"/>
        <v>45694</v>
      </c>
      <c r="W21" s="148">
        <f t="shared" si="5"/>
        <v>45696</v>
      </c>
      <c r="X21" s="148">
        <f t="shared" si="5"/>
        <v>45701</v>
      </c>
      <c r="Y21" s="148">
        <f t="shared" si="5"/>
        <v>45707</v>
      </c>
      <c r="Z21" s="148">
        <f t="shared" si="5"/>
        <v>45708</v>
      </c>
      <c r="AA21" s="218">
        <f t="shared" si="5"/>
        <v>45711</v>
      </c>
      <c r="AB21" s="218">
        <f t="shared" si="5"/>
        <v>45713</v>
      </c>
      <c r="AC21" s="218">
        <f t="shared" si="5"/>
        <v>45716</v>
      </c>
      <c r="AD21" s="218">
        <f t="shared" si="5"/>
        <v>45717</v>
      </c>
      <c r="AE21" s="218">
        <f t="shared" si="5"/>
        <v>45722</v>
      </c>
      <c r="AF21" s="218">
        <f t="shared" si="5"/>
        <v>45724</v>
      </c>
      <c r="AG21" s="218">
        <f t="shared" si="5"/>
        <v>45726</v>
      </c>
      <c r="AH21" s="148">
        <f t="shared" si="5"/>
        <v>45729</v>
      </c>
      <c r="AI21" s="148">
        <f t="shared" si="5"/>
        <v>45731</v>
      </c>
      <c r="AJ21" s="148">
        <f t="shared" si="5"/>
        <v>45745</v>
      </c>
      <c r="AK21" s="148">
        <f t="shared" si="5"/>
        <v>45747</v>
      </c>
    </row>
    <row r="22" spans="1:37" s="11" customFormat="1" ht="12.75"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customHeight="1" x14ac:dyDescent="0.2">
      <c r="A23" s="42">
        <v>1</v>
      </c>
      <c r="B23" s="84">
        <f t="shared" ref="B23" si="6">B7*0.9*0.85+35</f>
        <v>5313.5</v>
      </c>
      <c r="C23" s="84">
        <f t="shared" ref="C23:N23" si="7">C7*0.9*0.85+35</f>
        <v>8373.5</v>
      </c>
      <c r="D23" s="84">
        <f t="shared" si="7"/>
        <v>12198.5</v>
      </c>
      <c r="E23" s="84">
        <f t="shared" si="7"/>
        <v>20613.5</v>
      </c>
      <c r="F23" s="84">
        <f t="shared" si="7"/>
        <v>22908.5</v>
      </c>
      <c r="G23" s="84">
        <f t="shared" si="7"/>
        <v>27498.5</v>
      </c>
      <c r="H23" s="84">
        <f t="shared" si="7"/>
        <v>27498.5</v>
      </c>
      <c r="I23" s="84">
        <f t="shared" si="7"/>
        <v>27498.5</v>
      </c>
      <c r="J23" s="84">
        <f t="shared" si="7"/>
        <v>20613.5</v>
      </c>
      <c r="K23" s="84">
        <f t="shared" si="7"/>
        <v>12198.5</v>
      </c>
      <c r="L23" s="84">
        <f t="shared" si="7"/>
        <v>12198.5</v>
      </c>
      <c r="M23" s="84">
        <f t="shared" si="7"/>
        <v>12198.5</v>
      </c>
      <c r="N23" s="84">
        <f t="shared" si="7"/>
        <v>12198.5</v>
      </c>
      <c r="O23" s="84">
        <f t="shared" ref="O23:AK23" si="8">O7*0.9*0.85+35</f>
        <v>13728.5</v>
      </c>
      <c r="P23" s="84">
        <f t="shared" si="8"/>
        <v>16023.5</v>
      </c>
      <c r="Q23" s="84">
        <f t="shared" si="8"/>
        <v>13728.5</v>
      </c>
      <c r="R23" s="84">
        <f t="shared" si="8"/>
        <v>16023.5</v>
      </c>
      <c r="S23" s="84">
        <f t="shared" si="8"/>
        <v>16023.5</v>
      </c>
      <c r="T23" s="84">
        <f t="shared" si="8"/>
        <v>13728.5</v>
      </c>
      <c r="U23" s="84">
        <f t="shared" si="8"/>
        <v>13728.5</v>
      </c>
      <c r="V23" s="84">
        <f t="shared" si="8"/>
        <v>13728.5</v>
      </c>
      <c r="W23" s="84">
        <f t="shared" si="8"/>
        <v>16023.5</v>
      </c>
      <c r="X23" s="84">
        <f t="shared" si="8"/>
        <v>13728.5</v>
      </c>
      <c r="Y23" s="84">
        <f t="shared" si="8"/>
        <v>22908.5</v>
      </c>
      <c r="Z23" s="84">
        <f t="shared" si="8"/>
        <v>24132.5</v>
      </c>
      <c r="AA23" s="84">
        <f t="shared" si="8"/>
        <v>24132.5</v>
      </c>
      <c r="AB23" s="84">
        <f t="shared" si="8"/>
        <v>24132.5</v>
      </c>
      <c r="AC23" s="84">
        <f t="shared" si="8"/>
        <v>13728.5</v>
      </c>
      <c r="AD23" s="84">
        <f t="shared" si="8"/>
        <v>13728.5</v>
      </c>
      <c r="AE23" s="84">
        <f t="shared" si="8"/>
        <v>12198.5</v>
      </c>
      <c r="AF23" s="84">
        <f t="shared" si="8"/>
        <v>13728.5</v>
      </c>
      <c r="AG23" s="84">
        <f t="shared" si="8"/>
        <v>12198.5</v>
      </c>
      <c r="AH23" s="84">
        <f t="shared" si="8"/>
        <v>12198.5</v>
      </c>
      <c r="AI23" s="84">
        <f t="shared" si="8"/>
        <v>12198.5</v>
      </c>
      <c r="AJ23" s="84">
        <f t="shared" si="8"/>
        <v>7608.5</v>
      </c>
      <c r="AK23" s="84">
        <f t="shared" si="8"/>
        <v>6078.5</v>
      </c>
    </row>
    <row r="24" spans="1:37" s="11" customFormat="1" ht="12.75" customHeight="1" x14ac:dyDescent="0.2">
      <c r="A24" s="42">
        <v>2</v>
      </c>
      <c r="B24" s="84">
        <f t="shared" ref="B24" si="9">B8*0.9*0.85+35</f>
        <v>6308</v>
      </c>
      <c r="C24" s="84">
        <f t="shared" ref="C24:N24" si="10">C8*0.9*0.85+35</f>
        <v>9368</v>
      </c>
      <c r="D24" s="84">
        <f t="shared" si="10"/>
        <v>13193</v>
      </c>
      <c r="E24" s="84">
        <f t="shared" si="10"/>
        <v>21761</v>
      </c>
      <c r="F24" s="84">
        <f t="shared" si="10"/>
        <v>24056</v>
      </c>
      <c r="G24" s="84">
        <f t="shared" si="10"/>
        <v>28646</v>
      </c>
      <c r="H24" s="84">
        <f t="shared" si="10"/>
        <v>28646</v>
      </c>
      <c r="I24" s="84">
        <f t="shared" si="10"/>
        <v>28646</v>
      </c>
      <c r="J24" s="84">
        <f t="shared" si="10"/>
        <v>21761</v>
      </c>
      <c r="K24" s="84">
        <f t="shared" si="10"/>
        <v>13346</v>
      </c>
      <c r="L24" s="84">
        <f t="shared" si="10"/>
        <v>13346</v>
      </c>
      <c r="M24" s="84">
        <f t="shared" si="10"/>
        <v>13346</v>
      </c>
      <c r="N24" s="84">
        <f t="shared" si="10"/>
        <v>13346</v>
      </c>
      <c r="O24" s="84">
        <f t="shared" ref="O24:AK24" si="11">O8*0.9*0.85+35</f>
        <v>14876</v>
      </c>
      <c r="P24" s="84">
        <f t="shared" si="11"/>
        <v>17171</v>
      </c>
      <c r="Q24" s="84">
        <f t="shared" si="11"/>
        <v>14876</v>
      </c>
      <c r="R24" s="84">
        <f t="shared" si="11"/>
        <v>17171</v>
      </c>
      <c r="S24" s="84">
        <f t="shared" si="11"/>
        <v>17171</v>
      </c>
      <c r="T24" s="84">
        <f t="shared" si="11"/>
        <v>14876</v>
      </c>
      <c r="U24" s="84">
        <f t="shared" si="11"/>
        <v>14876</v>
      </c>
      <c r="V24" s="84">
        <f t="shared" si="11"/>
        <v>14876</v>
      </c>
      <c r="W24" s="84">
        <f t="shared" si="11"/>
        <v>17171</v>
      </c>
      <c r="X24" s="84">
        <f t="shared" si="11"/>
        <v>14876</v>
      </c>
      <c r="Y24" s="84">
        <f t="shared" si="11"/>
        <v>24056</v>
      </c>
      <c r="Z24" s="84">
        <f t="shared" si="11"/>
        <v>25280</v>
      </c>
      <c r="AA24" s="84">
        <f t="shared" si="11"/>
        <v>25280</v>
      </c>
      <c r="AB24" s="84">
        <f t="shared" si="11"/>
        <v>25280</v>
      </c>
      <c r="AC24" s="84">
        <f t="shared" si="11"/>
        <v>14876</v>
      </c>
      <c r="AD24" s="84">
        <f t="shared" si="11"/>
        <v>14876</v>
      </c>
      <c r="AE24" s="84">
        <f t="shared" si="11"/>
        <v>13346</v>
      </c>
      <c r="AF24" s="84">
        <f t="shared" si="11"/>
        <v>14876</v>
      </c>
      <c r="AG24" s="84">
        <f t="shared" si="11"/>
        <v>13346</v>
      </c>
      <c r="AH24" s="84">
        <f t="shared" si="11"/>
        <v>13346</v>
      </c>
      <c r="AI24" s="84">
        <f t="shared" si="11"/>
        <v>13346</v>
      </c>
      <c r="AJ24" s="84">
        <f t="shared" si="11"/>
        <v>8756</v>
      </c>
      <c r="AK24" s="84">
        <f t="shared" si="11"/>
        <v>7226</v>
      </c>
    </row>
    <row r="25" spans="1:37" s="11" customFormat="1" ht="12.75"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customHeight="1" x14ac:dyDescent="0.2">
      <c r="A26" s="42">
        <v>1</v>
      </c>
      <c r="B26" s="84">
        <f t="shared" ref="B26" si="12">B10*0.9*0.85+35</f>
        <v>6843.5</v>
      </c>
      <c r="C26" s="84">
        <f t="shared" ref="C26:N26" si="13">C10*0.9*0.85+35</f>
        <v>9903.5</v>
      </c>
      <c r="D26" s="84">
        <f t="shared" si="13"/>
        <v>13728.5</v>
      </c>
      <c r="E26" s="84">
        <f t="shared" si="13"/>
        <v>22143.5</v>
      </c>
      <c r="F26" s="84">
        <f t="shared" si="13"/>
        <v>24438.5</v>
      </c>
      <c r="G26" s="84">
        <f t="shared" si="13"/>
        <v>29028.5</v>
      </c>
      <c r="H26" s="84">
        <f t="shared" si="13"/>
        <v>29028.5</v>
      </c>
      <c r="I26" s="84">
        <f t="shared" si="13"/>
        <v>29028.5</v>
      </c>
      <c r="J26" s="84">
        <f t="shared" si="13"/>
        <v>22143.5</v>
      </c>
      <c r="K26" s="84">
        <f t="shared" si="13"/>
        <v>13728.5</v>
      </c>
      <c r="L26" s="84">
        <f t="shared" si="13"/>
        <v>13728.5</v>
      </c>
      <c r="M26" s="84">
        <f t="shared" si="13"/>
        <v>13728.5</v>
      </c>
      <c r="N26" s="84">
        <f t="shared" si="13"/>
        <v>13728.5</v>
      </c>
      <c r="O26" s="84">
        <f t="shared" ref="O26:AK26" si="14">O10*0.9*0.85+35</f>
        <v>15258.5</v>
      </c>
      <c r="P26" s="84">
        <f t="shared" si="14"/>
        <v>17553.5</v>
      </c>
      <c r="Q26" s="84">
        <f t="shared" si="14"/>
        <v>15258.5</v>
      </c>
      <c r="R26" s="84">
        <f t="shared" si="14"/>
        <v>17553.5</v>
      </c>
      <c r="S26" s="84">
        <f t="shared" si="14"/>
        <v>17553.5</v>
      </c>
      <c r="T26" s="84">
        <f t="shared" si="14"/>
        <v>15258.5</v>
      </c>
      <c r="U26" s="84">
        <f t="shared" si="14"/>
        <v>15258.5</v>
      </c>
      <c r="V26" s="84">
        <f t="shared" si="14"/>
        <v>15258.5</v>
      </c>
      <c r="W26" s="84">
        <f t="shared" si="14"/>
        <v>17553.5</v>
      </c>
      <c r="X26" s="84">
        <f t="shared" si="14"/>
        <v>15258.5</v>
      </c>
      <c r="Y26" s="84">
        <f t="shared" si="14"/>
        <v>24438.5</v>
      </c>
      <c r="Z26" s="84">
        <f t="shared" si="14"/>
        <v>25662.5</v>
      </c>
      <c r="AA26" s="84">
        <f t="shared" si="14"/>
        <v>25662.5</v>
      </c>
      <c r="AB26" s="84">
        <f t="shared" si="14"/>
        <v>25662.5</v>
      </c>
      <c r="AC26" s="84">
        <f t="shared" si="14"/>
        <v>15258.5</v>
      </c>
      <c r="AD26" s="84">
        <f t="shared" si="14"/>
        <v>15258.5</v>
      </c>
      <c r="AE26" s="84">
        <f t="shared" si="14"/>
        <v>13728.5</v>
      </c>
      <c r="AF26" s="84">
        <f t="shared" si="14"/>
        <v>15258.5</v>
      </c>
      <c r="AG26" s="84">
        <f t="shared" si="14"/>
        <v>13728.5</v>
      </c>
      <c r="AH26" s="84">
        <f t="shared" si="14"/>
        <v>13728.5</v>
      </c>
      <c r="AI26" s="84">
        <f t="shared" si="14"/>
        <v>13728.5</v>
      </c>
      <c r="AJ26" s="84">
        <f t="shared" si="14"/>
        <v>9138.5</v>
      </c>
      <c r="AK26" s="84">
        <f t="shared" si="14"/>
        <v>7608.5</v>
      </c>
    </row>
    <row r="27" spans="1:37" s="11" customFormat="1" ht="12.75" customHeight="1" x14ac:dyDescent="0.2">
      <c r="A27" s="42">
        <v>2</v>
      </c>
      <c r="B27" s="84">
        <f t="shared" ref="B27" si="15">B11*0.9*0.85+35</f>
        <v>7838</v>
      </c>
      <c r="C27" s="84">
        <f t="shared" ref="C27:N27" si="16">C11*0.9*0.85+35</f>
        <v>10898</v>
      </c>
      <c r="D27" s="84">
        <f t="shared" si="16"/>
        <v>14723</v>
      </c>
      <c r="E27" s="84">
        <f t="shared" si="16"/>
        <v>23291</v>
      </c>
      <c r="F27" s="84">
        <f t="shared" si="16"/>
        <v>25586</v>
      </c>
      <c r="G27" s="84">
        <f t="shared" si="16"/>
        <v>30176</v>
      </c>
      <c r="H27" s="84">
        <f t="shared" si="16"/>
        <v>30176</v>
      </c>
      <c r="I27" s="84">
        <f t="shared" si="16"/>
        <v>30176</v>
      </c>
      <c r="J27" s="84">
        <f t="shared" si="16"/>
        <v>23291</v>
      </c>
      <c r="K27" s="84">
        <f t="shared" si="16"/>
        <v>14876</v>
      </c>
      <c r="L27" s="84">
        <f t="shared" si="16"/>
        <v>14876</v>
      </c>
      <c r="M27" s="84">
        <f t="shared" si="16"/>
        <v>14876</v>
      </c>
      <c r="N27" s="84">
        <f t="shared" si="16"/>
        <v>14876</v>
      </c>
      <c r="O27" s="84">
        <f t="shared" ref="O27:AK27" si="17">O11*0.9*0.85+35</f>
        <v>16406</v>
      </c>
      <c r="P27" s="84">
        <f t="shared" si="17"/>
        <v>18701</v>
      </c>
      <c r="Q27" s="84">
        <f t="shared" si="17"/>
        <v>16406</v>
      </c>
      <c r="R27" s="84">
        <f t="shared" si="17"/>
        <v>18701</v>
      </c>
      <c r="S27" s="84">
        <f t="shared" si="17"/>
        <v>18701</v>
      </c>
      <c r="T27" s="84">
        <f t="shared" si="17"/>
        <v>16406</v>
      </c>
      <c r="U27" s="84">
        <f t="shared" si="17"/>
        <v>16406</v>
      </c>
      <c r="V27" s="84">
        <f t="shared" si="17"/>
        <v>16406</v>
      </c>
      <c r="W27" s="84">
        <f t="shared" si="17"/>
        <v>18701</v>
      </c>
      <c r="X27" s="84">
        <f t="shared" si="17"/>
        <v>16406</v>
      </c>
      <c r="Y27" s="84">
        <f t="shared" si="17"/>
        <v>25586</v>
      </c>
      <c r="Z27" s="84">
        <f t="shared" si="17"/>
        <v>26810</v>
      </c>
      <c r="AA27" s="84">
        <f t="shared" si="17"/>
        <v>26810</v>
      </c>
      <c r="AB27" s="84">
        <f t="shared" si="17"/>
        <v>26810</v>
      </c>
      <c r="AC27" s="84">
        <f t="shared" si="17"/>
        <v>16406</v>
      </c>
      <c r="AD27" s="84">
        <f t="shared" si="17"/>
        <v>16406</v>
      </c>
      <c r="AE27" s="84">
        <f t="shared" si="17"/>
        <v>14876</v>
      </c>
      <c r="AF27" s="84">
        <f t="shared" si="17"/>
        <v>16406</v>
      </c>
      <c r="AG27" s="84">
        <f t="shared" si="17"/>
        <v>14876</v>
      </c>
      <c r="AH27" s="84">
        <f t="shared" si="17"/>
        <v>14876</v>
      </c>
      <c r="AI27" s="84">
        <f t="shared" si="17"/>
        <v>14876</v>
      </c>
      <c r="AJ27" s="84">
        <f t="shared" si="17"/>
        <v>10286</v>
      </c>
      <c r="AK27" s="84">
        <f t="shared" si="17"/>
        <v>8756</v>
      </c>
    </row>
    <row r="28" spans="1:37" s="11" customFormat="1" ht="12.75"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customHeight="1" x14ac:dyDescent="0.2">
      <c r="A29" s="42">
        <v>1</v>
      </c>
      <c r="B29" s="84">
        <f t="shared" ref="B29" si="18">B13*0.9*0.85+35</f>
        <v>7608.5</v>
      </c>
      <c r="C29" s="84">
        <f t="shared" ref="C29:N29" si="19">C13*0.9*0.85+35</f>
        <v>10668.5</v>
      </c>
      <c r="D29" s="84">
        <f t="shared" si="19"/>
        <v>14493.5</v>
      </c>
      <c r="E29" s="84">
        <f t="shared" si="19"/>
        <v>23673.5</v>
      </c>
      <c r="F29" s="84">
        <f t="shared" si="19"/>
        <v>25968.5</v>
      </c>
      <c r="G29" s="84">
        <f t="shared" si="19"/>
        <v>30558.5</v>
      </c>
      <c r="H29" s="84">
        <f t="shared" si="19"/>
        <v>30558.5</v>
      </c>
      <c r="I29" s="84">
        <f t="shared" si="19"/>
        <v>30558.5</v>
      </c>
      <c r="J29" s="84">
        <f t="shared" si="19"/>
        <v>23673.5</v>
      </c>
      <c r="K29" s="84">
        <f t="shared" si="19"/>
        <v>15258.5</v>
      </c>
      <c r="L29" s="84">
        <f t="shared" si="19"/>
        <v>14493.5</v>
      </c>
      <c r="M29" s="84">
        <f t="shared" si="19"/>
        <v>14493.5</v>
      </c>
      <c r="N29" s="84">
        <f t="shared" si="19"/>
        <v>14493.5</v>
      </c>
      <c r="O29" s="84">
        <f t="shared" ref="O29:AK29" si="20">O13*0.9*0.85+35</f>
        <v>16023.5</v>
      </c>
      <c r="P29" s="84">
        <f t="shared" si="20"/>
        <v>18318.5</v>
      </c>
      <c r="Q29" s="84">
        <f t="shared" si="20"/>
        <v>16023.5</v>
      </c>
      <c r="R29" s="84">
        <f t="shared" si="20"/>
        <v>18318.5</v>
      </c>
      <c r="S29" s="84">
        <f t="shared" si="20"/>
        <v>18318.5</v>
      </c>
      <c r="T29" s="84">
        <f t="shared" si="20"/>
        <v>16023.5</v>
      </c>
      <c r="U29" s="84">
        <f t="shared" si="20"/>
        <v>16023.5</v>
      </c>
      <c r="V29" s="84">
        <f t="shared" si="20"/>
        <v>16023.5</v>
      </c>
      <c r="W29" s="84">
        <f t="shared" si="20"/>
        <v>18318.5</v>
      </c>
      <c r="X29" s="84">
        <f t="shared" si="20"/>
        <v>16023.5</v>
      </c>
      <c r="Y29" s="84">
        <f t="shared" si="20"/>
        <v>25203.5</v>
      </c>
      <c r="Z29" s="84">
        <f t="shared" si="20"/>
        <v>26427.5</v>
      </c>
      <c r="AA29" s="84">
        <f t="shared" si="20"/>
        <v>26427.5</v>
      </c>
      <c r="AB29" s="84">
        <f t="shared" si="20"/>
        <v>26427.5</v>
      </c>
      <c r="AC29" s="84">
        <f t="shared" si="20"/>
        <v>16023.5</v>
      </c>
      <c r="AD29" s="84">
        <f t="shared" si="20"/>
        <v>16023.5</v>
      </c>
      <c r="AE29" s="84">
        <f t="shared" si="20"/>
        <v>14493.5</v>
      </c>
      <c r="AF29" s="84">
        <f t="shared" si="20"/>
        <v>16023.5</v>
      </c>
      <c r="AG29" s="84">
        <f t="shared" si="20"/>
        <v>14493.5</v>
      </c>
      <c r="AH29" s="84">
        <f t="shared" si="20"/>
        <v>14493.5</v>
      </c>
      <c r="AI29" s="84">
        <f t="shared" si="20"/>
        <v>14493.5</v>
      </c>
      <c r="AJ29" s="84">
        <f t="shared" si="20"/>
        <v>9903.5</v>
      </c>
      <c r="AK29" s="84">
        <f t="shared" si="20"/>
        <v>8373.5</v>
      </c>
    </row>
    <row r="30" spans="1:37" s="11" customFormat="1" ht="12.75" customHeight="1" x14ac:dyDescent="0.2">
      <c r="A30" s="169">
        <v>2</v>
      </c>
      <c r="B30" s="84">
        <f t="shared" ref="B30" si="21">B14*0.9*0.85+35</f>
        <v>8603</v>
      </c>
      <c r="C30" s="84">
        <f t="shared" ref="C30:N30" si="22">C14*0.9*0.85+35</f>
        <v>11663</v>
      </c>
      <c r="D30" s="84">
        <f t="shared" si="22"/>
        <v>15488</v>
      </c>
      <c r="E30" s="84">
        <f t="shared" si="22"/>
        <v>24821</v>
      </c>
      <c r="F30" s="84">
        <f t="shared" si="22"/>
        <v>27116</v>
      </c>
      <c r="G30" s="84">
        <f t="shared" si="22"/>
        <v>31706</v>
      </c>
      <c r="H30" s="84">
        <f t="shared" si="22"/>
        <v>31706</v>
      </c>
      <c r="I30" s="84">
        <f t="shared" si="22"/>
        <v>31706</v>
      </c>
      <c r="J30" s="84">
        <f t="shared" si="22"/>
        <v>24821</v>
      </c>
      <c r="K30" s="84">
        <f t="shared" si="22"/>
        <v>16406</v>
      </c>
      <c r="L30" s="84">
        <f t="shared" si="22"/>
        <v>15641</v>
      </c>
      <c r="M30" s="84">
        <f t="shared" si="22"/>
        <v>15641</v>
      </c>
      <c r="N30" s="84">
        <f t="shared" si="22"/>
        <v>15641</v>
      </c>
      <c r="O30" s="84">
        <f t="shared" ref="O30:AK30" si="23">O14*0.9*0.85+35</f>
        <v>17171</v>
      </c>
      <c r="P30" s="84">
        <f t="shared" si="23"/>
        <v>19466</v>
      </c>
      <c r="Q30" s="84">
        <f t="shared" si="23"/>
        <v>17171</v>
      </c>
      <c r="R30" s="84">
        <f t="shared" si="23"/>
        <v>19466</v>
      </c>
      <c r="S30" s="84">
        <f t="shared" si="23"/>
        <v>19466</v>
      </c>
      <c r="T30" s="84">
        <f t="shared" si="23"/>
        <v>17171</v>
      </c>
      <c r="U30" s="84">
        <f t="shared" si="23"/>
        <v>17171</v>
      </c>
      <c r="V30" s="84">
        <f t="shared" si="23"/>
        <v>17171</v>
      </c>
      <c r="W30" s="84">
        <f t="shared" si="23"/>
        <v>19466</v>
      </c>
      <c r="X30" s="84">
        <f t="shared" si="23"/>
        <v>17171</v>
      </c>
      <c r="Y30" s="84">
        <f t="shared" si="23"/>
        <v>26351</v>
      </c>
      <c r="Z30" s="84">
        <f t="shared" si="23"/>
        <v>27575</v>
      </c>
      <c r="AA30" s="84">
        <f t="shared" si="23"/>
        <v>27575</v>
      </c>
      <c r="AB30" s="84">
        <f t="shared" si="23"/>
        <v>27575</v>
      </c>
      <c r="AC30" s="84">
        <f t="shared" si="23"/>
        <v>17171</v>
      </c>
      <c r="AD30" s="84">
        <f t="shared" si="23"/>
        <v>17171</v>
      </c>
      <c r="AE30" s="84">
        <f t="shared" si="23"/>
        <v>15641</v>
      </c>
      <c r="AF30" s="84">
        <f t="shared" si="23"/>
        <v>17171</v>
      </c>
      <c r="AG30" s="84">
        <f t="shared" si="23"/>
        <v>15641</v>
      </c>
      <c r="AH30" s="84">
        <f t="shared" si="23"/>
        <v>15641</v>
      </c>
      <c r="AI30" s="84">
        <f t="shared" si="23"/>
        <v>15641</v>
      </c>
      <c r="AJ30" s="84">
        <f t="shared" si="23"/>
        <v>11051</v>
      </c>
      <c r="AK30" s="84">
        <f t="shared" si="23"/>
        <v>9521</v>
      </c>
    </row>
    <row r="31" spans="1:37" s="11" customFormat="1" ht="12.75" customHeight="1" x14ac:dyDescent="0.2">
      <c r="A31" s="123"/>
    </row>
    <row r="32" spans="1:37" x14ac:dyDescent="0.2">
      <c r="A32" s="223" t="s">
        <v>157</v>
      </c>
    </row>
    <row r="33" spans="1:2" x14ac:dyDescent="0.2">
      <c r="A33" s="223"/>
    </row>
    <row r="34" spans="1:2" ht="13.5" thickBot="1" x14ac:dyDescent="0.25">
      <c r="A34" s="123"/>
    </row>
    <row r="35" spans="1:2" s="11" customFormat="1" ht="154.5" customHeight="1" thickBot="1" x14ac:dyDescent="0.25">
      <c r="A35" s="220" t="s">
        <v>299</v>
      </c>
      <c r="B35"/>
    </row>
    <row r="36" spans="1:2" s="11" customFormat="1" ht="12.75" customHeight="1" x14ac:dyDescent="0.2"/>
    <row r="37" spans="1:2" s="11" customFormat="1" ht="12.75" customHeight="1" x14ac:dyDescent="0.2">
      <c r="A37" s="156" t="s">
        <v>229</v>
      </c>
    </row>
    <row r="38" spans="1:2" s="11" customFormat="1" ht="15.75" customHeight="1" x14ac:dyDescent="0.2">
      <c r="A38" s="144" t="s">
        <v>297</v>
      </c>
    </row>
    <row r="39" spans="1:2" s="11" customFormat="1" ht="12.75" customHeight="1" x14ac:dyDescent="0.2"/>
    <row r="40" spans="1:2" x14ac:dyDescent="0.2">
      <c r="A40" s="156" t="s">
        <v>80</v>
      </c>
    </row>
    <row r="41" spans="1:2" ht="24" customHeight="1" x14ac:dyDescent="0.2">
      <c r="A41" s="150" t="s">
        <v>295</v>
      </c>
    </row>
    <row r="42" spans="1:2" ht="50.25" customHeight="1" x14ac:dyDescent="0.2">
      <c r="A42" s="150" t="s">
        <v>296</v>
      </c>
    </row>
    <row r="43" spans="1:2" ht="12.75" customHeight="1" x14ac:dyDescent="0.2">
      <c r="A43"/>
    </row>
    <row r="44" spans="1:2" x14ac:dyDescent="0.2">
      <c r="A44" s="137" t="s">
        <v>58</v>
      </c>
    </row>
    <row r="45" spans="1:2" s="155" customFormat="1" ht="35.25" customHeight="1" x14ac:dyDescent="0.2">
      <c r="A45" s="138" t="s">
        <v>163</v>
      </c>
    </row>
    <row r="46" spans="1:2" s="155" customFormat="1" ht="35.25" customHeight="1" x14ac:dyDescent="0.2">
      <c r="A46" s="150" t="s">
        <v>188</v>
      </c>
    </row>
    <row r="47" spans="1:2" s="155" customFormat="1" ht="35.25" customHeight="1" x14ac:dyDescent="0.2">
      <c r="A47" s="138" t="s">
        <v>164</v>
      </c>
    </row>
    <row r="48" spans="1:2" s="155" customFormat="1" ht="13.5" customHeight="1" x14ac:dyDescent="0.2">
      <c r="A48" s="138" t="s">
        <v>165</v>
      </c>
    </row>
    <row r="49" spans="1:1" s="155" customFormat="1" ht="35.25" customHeight="1" x14ac:dyDescent="0.2">
      <c r="A49" s="138" t="s">
        <v>162</v>
      </c>
    </row>
    <row r="50" spans="1:1" ht="24" x14ac:dyDescent="0.2">
      <c r="A50" s="145" t="s">
        <v>173</v>
      </c>
    </row>
    <row r="51" spans="1:1" s="155" customFormat="1" ht="26.25" hidden="1" customHeight="1" x14ac:dyDescent="0.2">
      <c r="A51" s="157" t="s">
        <v>90</v>
      </c>
    </row>
    <row r="52" spans="1:1" s="155" customFormat="1" ht="12" hidden="1" customHeight="1" x14ac:dyDescent="0.2">
      <c r="A52" s="157"/>
    </row>
    <row r="53" spans="1:1" s="155" customFormat="1" ht="217.5" hidden="1" customHeight="1" x14ac:dyDescent="0.2">
      <c r="A53" s="186" t="s">
        <v>208</v>
      </c>
    </row>
    <row r="54" spans="1:1" s="155" customFormat="1" ht="13.5" hidden="1" customHeight="1" x14ac:dyDescent="0.2">
      <c r="A54" s="138"/>
    </row>
    <row r="55" spans="1:1" hidden="1" x14ac:dyDescent="0.2">
      <c r="A55" s="145"/>
    </row>
    <row r="56" spans="1:1" hidden="1" x14ac:dyDescent="0.2">
      <c r="A56" s="146"/>
    </row>
    <row r="57" spans="1:1" hidden="1" x14ac:dyDescent="0.2"/>
    <row r="58" spans="1:1" hidden="1" x14ac:dyDescent="0.2"/>
    <row r="59" spans="1:1" s="11" customFormat="1" ht="50.25" hidden="1" customHeight="1" x14ac:dyDescent="0.2"/>
    <row r="60" spans="1:1" x14ac:dyDescent="0.2">
      <c r="A60" s="13"/>
    </row>
    <row r="61" spans="1:1" x14ac:dyDescent="0.2">
      <c r="A61" s="139" t="s">
        <v>65</v>
      </c>
    </row>
    <row r="62" spans="1:1" ht="108" customHeight="1" x14ac:dyDescent="0.2">
      <c r="A62" s="152" t="s">
        <v>298</v>
      </c>
    </row>
    <row r="63" spans="1:1" x14ac:dyDescent="0.2">
      <c r="A63" s="133"/>
    </row>
    <row r="64" spans="1:1" x14ac:dyDescent="0.2">
      <c r="A64" s="143"/>
    </row>
    <row r="65" spans="1:1" x14ac:dyDescent="0.2">
      <c r="A65" s="143"/>
    </row>
    <row r="66" spans="1:1" x14ac:dyDescent="0.2">
      <c r="A66" s="143"/>
    </row>
    <row r="67" spans="1:1" x14ac:dyDescent="0.2">
      <c r="A67" s="143"/>
    </row>
    <row r="68" spans="1:1" x14ac:dyDescent="0.2">
      <c r="A68" s="143"/>
    </row>
    <row r="69" spans="1:1" x14ac:dyDescent="0.2">
      <c r="A69" s="143"/>
    </row>
    <row r="70" spans="1:1" x14ac:dyDescent="0.2">
      <c r="A70" s="143"/>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sheetData>
  <mergeCells count="1">
    <mergeCell ref="A32:A33"/>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2"/>
  <sheetViews>
    <sheetView workbookViewId="0">
      <pane xSplit="1" topLeftCell="B1" activePane="topRight" state="frozen"/>
      <selection activeCell="A10" sqref="A10"/>
      <selection pane="topRight" activeCell="M50" sqref="M50"/>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'BAR BB| Open rates'!R3</f>
        <v>45639</v>
      </c>
      <c r="C4" s="148">
        <f>'BAR BB| Open rates'!S3</f>
        <v>45646</v>
      </c>
      <c r="D4" s="218">
        <f>'BAR BB| Open rates'!T3</f>
        <v>45653</v>
      </c>
      <c r="E4" s="218">
        <f>'BAR BB| Open rates'!U3</f>
        <v>45655</v>
      </c>
      <c r="F4" s="218">
        <f>'BAR BB| Open rates'!V3</f>
        <v>45656</v>
      </c>
      <c r="G4" s="218">
        <f>'BAR BB| Open rates'!W3</f>
        <v>45658</v>
      </c>
      <c r="H4" s="218">
        <f>'BAR BB| Open rates'!X3</f>
        <v>45660</v>
      </c>
      <c r="I4" s="218">
        <f>'BAR BB| Open rates'!Y3</f>
        <v>45663</v>
      </c>
      <c r="J4" s="218">
        <f>'BAR BB| Open rates'!Z3</f>
        <v>45664</v>
      </c>
      <c r="K4" s="218">
        <f>'BAR BB| Open rates'!AA3</f>
        <v>45665</v>
      </c>
      <c r="L4" s="218">
        <f>'BAR BB| Open rates'!AB3</f>
        <v>45666</v>
      </c>
      <c r="M4" s="148">
        <f>'BAR BB| Open rates'!AC3</f>
        <v>45670</v>
      </c>
      <c r="N4" s="148">
        <f>'BAR BB| Open rates'!AD3</f>
        <v>45674</v>
      </c>
      <c r="O4" s="148">
        <f>'BAR BB| Open rates'!AE3</f>
        <v>45676</v>
      </c>
      <c r="P4" s="148">
        <f>'BAR BB| Open rates'!AF3</f>
        <v>45681</v>
      </c>
      <c r="Q4" s="148">
        <f>'BAR BB| Open rates'!AG3</f>
        <v>45683</v>
      </c>
      <c r="R4" s="148">
        <f>'BAR BB| Open rates'!AH3</f>
        <v>45688</v>
      </c>
      <c r="S4" s="148">
        <f>'BAR BB| Open rates'!AI3</f>
        <v>45689</v>
      </c>
      <c r="T4" s="148">
        <f>'BAR BB| Open rates'!AJ3</f>
        <v>45690</v>
      </c>
      <c r="U4" s="148">
        <f>'BAR BB| Open rates'!AK3</f>
        <v>45691</v>
      </c>
      <c r="V4" s="148">
        <f>'BAR BB| Open rates'!AL3</f>
        <v>45692</v>
      </c>
      <c r="W4" s="148">
        <f>'BAR BB| Open rates'!AM3</f>
        <v>45695</v>
      </c>
      <c r="X4" s="148">
        <f>'BAR BB| Open rates'!AN3</f>
        <v>45697</v>
      </c>
      <c r="Y4" s="148">
        <f>'BAR BB| Open rates'!AO3</f>
        <v>45702</v>
      </c>
      <c r="Z4" s="148">
        <f>'BAR BB| Open rates'!AP3</f>
        <v>45708</v>
      </c>
      <c r="AA4" s="218">
        <f>'BAR BB| Open rates'!AQ3</f>
        <v>45709</v>
      </c>
      <c r="AB4" s="218">
        <f>'BAR BB| Open rates'!AR3</f>
        <v>45712</v>
      </c>
      <c r="AC4" s="218">
        <f>'BAR BB| Open rates'!AS3</f>
        <v>45714</v>
      </c>
      <c r="AD4" s="218">
        <f>'BAR BB| Open rates'!AT3</f>
        <v>45717</v>
      </c>
      <c r="AE4" s="218">
        <f>'BAR BB| Open rates'!AU3</f>
        <v>45718</v>
      </c>
      <c r="AF4" s="218">
        <f>'BAR BB| Open rates'!AV3</f>
        <v>45723</v>
      </c>
      <c r="AG4" s="218">
        <f>'BAR BB| Open rates'!AW3</f>
        <v>45725</v>
      </c>
      <c r="AH4" s="148">
        <f>'BAR BB| Open rates'!AX3</f>
        <v>45727</v>
      </c>
      <c r="AI4" s="148">
        <f>'BAR BB| Open rates'!AY3</f>
        <v>45730</v>
      </c>
      <c r="AJ4" s="148">
        <f>'BAR BB| Open rates'!AZ3</f>
        <v>45732</v>
      </c>
      <c r="AK4" s="148">
        <f>'BAR BB| Open rates'!BA3</f>
        <v>45746</v>
      </c>
    </row>
    <row r="5" spans="1:37" ht="21.75" hidden="1" customHeight="1" x14ac:dyDescent="0.2">
      <c r="A5" s="161"/>
      <c r="B5" s="148">
        <f>'BAR BB| Open rates'!R4</f>
        <v>45645</v>
      </c>
      <c r="C5" s="148">
        <f>'BAR BB| Open rates'!S4</f>
        <v>45652</v>
      </c>
      <c r="D5" s="218">
        <f>'BAR BB| Open rates'!T4</f>
        <v>45654</v>
      </c>
      <c r="E5" s="218">
        <f>'BAR BB| Open rates'!U4</f>
        <v>45655</v>
      </c>
      <c r="F5" s="218">
        <f>'BAR BB| Open rates'!V4</f>
        <v>45657</v>
      </c>
      <c r="G5" s="218">
        <f>'BAR BB| Open rates'!W4</f>
        <v>45659</v>
      </c>
      <c r="H5" s="218">
        <f>'BAR BB| Open rates'!X4</f>
        <v>45662</v>
      </c>
      <c r="I5" s="218">
        <f>'BAR BB| Open rates'!Y4</f>
        <v>45663</v>
      </c>
      <c r="J5" s="218">
        <f>'BAR BB| Open rates'!Z4</f>
        <v>45664</v>
      </c>
      <c r="K5" s="218">
        <f>'BAR BB| Open rates'!AA4</f>
        <v>45665</v>
      </c>
      <c r="L5" s="218">
        <f>'BAR BB| Open rates'!AB4</f>
        <v>45669</v>
      </c>
      <c r="M5" s="148">
        <f>'BAR BB| Open rates'!AC4</f>
        <v>45673</v>
      </c>
      <c r="N5" s="148">
        <f>'BAR BB| Open rates'!AD4</f>
        <v>45675</v>
      </c>
      <c r="O5" s="148">
        <f>'BAR BB| Open rates'!AE4</f>
        <v>45680</v>
      </c>
      <c r="P5" s="148">
        <f>'BAR BB| Open rates'!AF4</f>
        <v>45682</v>
      </c>
      <c r="Q5" s="148">
        <f>'BAR BB| Open rates'!AG4</f>
        <v>45687</v>
      </c>
      <c r="R5" s="148">
        <f>'BAR BB| Open rates'!AH4</f>
        <v>45688</v>
      </c>
      <c r="S5" s="148">
        <f>'BAR BB| Open rates'!AI4</f>
        <v>45689</v>
      </c>
      <c r="T5" s="148">
        <f>'BAR BB| Open rates'!AJ4</f>
        <v>45690</v>
      </c>
      <c r="U5" s="148">
        <f>'BAR BB| Open rates'!AK4</f>
        <v>45691</v>
      </c>
      <c r="V5" s="148">
        <f>'BAR BB| Open rates'!AL4</f>
        <v>45694</v>
      </c>
      <c r="W5" s="148">
        <f>'BAR BB| Open rates'!AM4</f>
        <v>45696</v>
      </c>
      <c r="X5" s="148">
        <f>'BAR BB| Open rates'!AN4</f>
        <v>45701</v>
      </c>
      <c r="Y5" s="148">
        <f>'BAR BB| Open rates'!AO4</f>
        <v>45707</v>
      </c>
      <c r="Z5" s="148">
        <f>'BAR BB| Open rates'!AP4</f>
        <v>45708</v>
      </c>
      <c r="AA5" s="218">
        <f>'BAR BB| Open rates'!AQ4</f>
        <v>45711</v>
      </c>
      <c r="AB5" s="218">
        <f>'BAR BB| Open rates'!AR4</f>
        <v>45713</v>
      </c>
      <c r="AC5" s="218">
        <f>'BAR BB| Open rates'!AS4</f>
        <v>45716</v>
      </c>
      <c r="AD5" s="218">
        <f>'BAR BB| Open rates'!AT4</f>
        <v>45717</v>
      </c>
      <c r="AE5" s="218">
        <f>'BAR BB| Open rates'!AU4</f>
        <v>45722</v>
      </c>
      <c r="AF5" s="218">
        <f>'BAR BB| Open rates'!AV4</f>
        <v>45724</v>
      </c>
      <c r="AG5" s="218">
        <f>'BAR BB| Open rates'!AW4</f>
        <v>45726</v>
      </c>
      <c r="AH5" s="148">
        <f>'BAR BB| Open rates'!AX4</f>
        <v>45729</v>
      </c>
      <c r="AI5" s="148">
        <f>'BAR BB| Open rates'!AY4</f>
        <v>45731</v>
      </c>
      <c r="AJ5" s="148">
        <f>'BAR BB| Open rates'!AZ4</f>
        <v>45745</v>
      </c>
      <c r="AK5" s="148">
        <f>'BAR BB| Open rates'!BA4</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'BAR BB| Open rates'!R6</f>
        <v>6900</v>
      </c>
      <c r="C7" s="160">
        <f>'BAR BB| Open rates'!S6</f>
        <v>10900</v>
      </c>
      <c r="D7" s="160">
        <f>'BAR BB| Open rates'!T6</f>
        <v>15900</v>
      </c>
      <c r="E7" s="160">
        <f>'BAR BB| Open rates'!U6</f>
        <v>26900</v>
      </c>
      <c r="F7" s="160">
        <f>'BAR BB| Open rates'!V6</f>
        <v>29900</v>
      </c>
      <c r="G7" s="160">
        <f>'BAR BB| Open rates'!W6</f>
        <v>35900</v>
      </c>
      <c r="H7" s="160">
        <f>'BAR BB| Open rates'!X6</f>
        <v>35900</v>
      </c>
      <c r="I7" s="160">
        <f>'BAR BB| Open rates'!Y6</f>
        <v>35900</v>
      </c>
      <c r="J7" s="160">
        <f>'BAR BB| Open rates'!Z6</f>
        <v>26900</v>
      </c>
      <c r="K7" s="160">
        <f>'BAR BB| Open rates'!AA6</f>
        <v>15900</v>
      </c>
      <c r="L7" s="160">
        <f>'BAR BB| Open rates'!AB6</f>
        <v>15900</v>
      </c>
      <c r="M7" s="160">
        <f>'BAR BB| Open rates'!AC6</f>
        <v>15900</v>
      </c>
      <c r="N7" s="160">
        <f>'BAR BB| Open rates'!AD6</f>
        <v>15900</v>
      </c>
      <c r="O7" s="160">
        <f>'BAR BB| Open rates'!AE6</f>
        <v>17900</v>
      </c>
      <c r="P7" s="160">
        <f>'BAR BB| Open rates'!AF6</f>
        <v>20900</v>
      </c>
      <c r="Q7" s="160">
        <f>'BAR BB| Open rates'!AG6</f>
        <v>17900</v>
      </c>
      <c r="R7" s="160">
        <f>'BAR BB| Open rates'!AH6</f>
        <v>20900</v>
      </c>
      <c r="S7" s="160">
        <f>'BAR BB| Open rates'!AI6</f>
        <v>20900</v>
      </c>
      <c r="T7" s="160">
        <f>'BAR BB| Open rates'!AJ6</f>
        <v>17900</v>
      </c>
      <c r="U7" s="160">
        <f>'BAR BB| Open rates'!AK6</f>
        <v>17900</v>
      </c>
      <c r="V7" s="160">
        <f>'BAR BB| Open rates'!AL6</f>
        <v>17900</v>
      </c>
      <c r="W7" s="160">
        <f>'BAR BB| Open rates'!AM6</f>
        <v>20900</v>
      </c>
      <c r="X7" s="160">
        <f>'BAR BB| Open rates'!AN6</f>
        <v>17900</v>
      </c>
      <c r="Y7" s="160">
        <f>'BAR BB| Open rates'!AO6</f>
        <v>29900</v>
      </c>
      <c r="Z7" s="160">
        <f>'BAR BB| Open rates'!AP6</f>
        <v>31500</v>
      </c>
      <c r="AA7" s="160">
        <f>'BAR BB| Open rates'!AQ6</f>
        <v>31500</v>
      </c>
      <c r="AB7" s="160">
        <f>'BAR BB| Open rates'!AR6</f>
        <v>31500</v>
      </c>
      <c r="AC7" s="160">
        <f>'BAR BB| Open rates'!AS6</f>
        <v>17900</v>
      </c>
      <c r="AD7" s="160">
        <f>'BAR BB| Open rates'!AT6</f>
        <v>17900</v>
      </c>
      <c r="AE7" s="160">
        <f>'BAR BB| Open rates'!AU6</f>
        <v>15900</v>
      </c>
      <c r="AF7" s="160">
        <f>'BAR BB| Open rates'!AV6</f>
        <v>17900</v>
      </c>
      <c r="AG7" s="160">
        <f>'BAR BB| Open rates'!AW6</f>
        <v>15900</v>
      </c>
      <c r="AH7" s="160">
        <f>'BAR BB| Open rates'!AX6</f>
        <v>15900</v>
      </c>
      <c r="AI7" s="160">
        <f>'BAR BB| Open rates'!AY6</f>
        <v>15900</v>
      </c>
      <c r="AJ7" s="160">
        <f>'BAR BB| Open rates'!AZ6</f>
        <v>9900</v>
      </c>
      <c r="AK7" s="160">
        <f>'BAR BB| Open rates'!BA6</f>
        <v>7900</v>
      </c>
    </row>
    <row r="8" spans="1:37" s="11" customFormat="1" ht="12.75" hidden="1" customHeight="1" x14ac:dyDescent="0.2">
      <c r="A8" s="163">
        <v>2</v>
      </c>
      <c r="B8" s="160">
        <f>'BAR BB| Open rates'!R7</f>
        <v>8200</v>
      </c>
      <c r="C8" s="160">
        <f>'BAR BB| Open rates'!S7</f>
        <v>12200</v>
      </c>
      <c r="D8" s="160">
        <f>'BAR BB| Open rates'!T7</f>
        <v>17200</v>
      </c>
      <c r="E8" s="160">
        <f>'BAR BB| Open rates'!U7</f>
        <v>28400</v>
      </c>
      <c r="F8" s="160">
        <f>'BAR BB| Open rates'!V7</f>
        <v>31400</v>
      </c>
      <c r="G8" s="160">
        <f>'BAR BB| Open rates'!W7</f>
        <v>37400</v>
      </c>
      <c r="H8" s="160">
        <f>'BAR BB| Open rates'!X7</f>
        <v>37400</v>
      </c>
      <c r="I8" s="160">
        <f>'BAR BB| Open rates'!Y7</f>
        <v>37400</v>
      </c>
      <c r="J8" s="160">
        <f>'BAR BB| Open rates'!Z7</f>
        <v>28400</v>
      </c>
      <c r="K8" s="160">
        <f>'BAR BB| Open rates'!AA7</f>
        <v>17400</v>
      </c>
      <c r="L8" s="160">
        <f>'BAR BB| Open rates'!AB7</f>
        <v>17400</v>
      </c>
      <c r="M8" s="160">
        <f>'BAR BB| Open rates'!AC7</f>
        <v>17400</v>
      </c>
      <c r="N8" s="160">
        <f>'BAR BB| Open rates'!AD7</f>
        <v>17400</v>
      </c>
      <c r="O8" s="160">
        <f>'BAR BB| Open rates'!AE7</f>
        <v>19400</v>
      </c>
      <c r="P8" s="160">
        <f>'BAR BB| Open rates'!AF7</f>
        <v>22400</v>
      </c>
      <c r="Q8" s="160">
        <f>'BAR BB| Open rates'!AG7</f>
        <v>19400</v>
      </c>
      <c r="R8" s="160">
        <f>'BAR BB| Open rates'!AH7</f>
        <v>22400</v>
      </c>
      <c r="S8" s="160">
        <f>'BAR BB| Open rates'!AI7</f>
        <v>22400</v>
      </c>
      <c r="T8" s="160">
        <f>'BAR BB| Open rates'!AJ7</f>
        <v>19400</v>
      </c>
      <c r="U8" s="160">
        <f>'BAR BB| Open rates'!AK7</f>
        <v>19400</v>
      </c>
      <c r="V8" s="160">
        <f>'BAR BB| Open rates'!AL7</f>
        <v>19400</v>
      </c>
      <c r="W8" s="160">
        <f>'BAR BB| Open rates'!AM7</f>
        <v>22400</v>
      </c>
      <c r="X8" s="160">
        <f>'BAR BB| Open rates'!AN7</f>
        <v>19400</v>
      </c>
      <c r="Y8" s="160">
        <f>'BAR BB| Open rates'!AO7</f>
        <v>31400</v>
      </c>
      <c r="Z8" s="160">
        <f>'BAR BB| Open rates'!AP7</f>
        <v>33000</v>
      </c>
      <c r="AA8" s="160">
        <f>'BAR BB| Open rates'!AQ7</f>
        <v>33000</v>
      </c>
      <c r="AB8" s="160">
        <f>'BAR BB| Open rates'!AR7</f>
        <v>33000</v>
      </c>
      <c r="AC8" s="160">
        <f>'BAR BB| Open rates'!AS7</f>
        <v>19400</v>
      </c>
      <c r="AD8" s="160">
        <f>'BAR BB| Open rates'!AT7</f>
        <v>19400</v>
      </c>
      <c r="AE8" s="160">
        <f>'BAR BB| Open rates'!AU7</f>
        <v>17400</v>
      </c>
      <c r="AF8" s="160">
        <f>'BAR BB| Open rates'!AV7</f>
        <v>19400</v>
      </c>
      <c r="AG8" s="160">
        <f>'BAR BB| Open rates'!AW7</f>
        <v>17400</v>
      </c>
      <c r="AH8" s="160">
        <f>'BAR BB| Open rates'!AX7</f>
        <v>17400</v>
      </c>
      <c r="AI8" s="160">
        <f>'BAR BB| Open rates'!AY7</f>
        <v>17400</v>
      </c>
      <c r="AJ8" s="160">
        <f>'BAR BB| Open rates'!AZ7</f>
        <v>11400</v>
      </c>
      <c r="AK8" s="160">
        <f>'BAR BB| Open rates'!BA7</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'BAR BB| Open rates'!R9</f>
        <v>8900</v>
      </c>
      <c r="C10" s="160">
        <f>'BAR BB| Open rates'!S9</f>
        <v>12900</v>
      </c>
      <c r="D10" s="160">
        <f>'BAR BB| Open rates'!T9</f>
        <v>17900</v>
      </c>
      <c r="E10" s="160">
        <f>'BAR BB| Open rates'!U9</f>
        <v>28900</v>
      </c>
      <c r="F10" s="160">
        <f>'BAR BB| Open rates'!V9</f>
        <v>31900</v>
      </c>
      <c r="G10" s="160">
        <f>'BAR BB| Open rates'!W9</f>
        <v>37900</v>
      </c>
      <c r="H10" s="160">
        <f>'BAR BB| Open rates'!X9</f>
        <v>37900</v>
      </c>
      <c r="I10" s="160">
        <f>'BAR BB| Open rates'!Y9</f>
        <v>37900</v>
      </c>
      <c r="J10" s="160">
        <f>'BAR BB| Open rates'!Z9</f>
        <v>28900</v>
      </c>
      <c r="K10" s="160">
        <f>'BAR BB| Open rates'!AA9</f>
        <v>17900</v>
      </c>
      <c r="L10" s="160">
        <f>'BAR BB| Open rates'!AB9</f>
        <v>17900</v>
      </c>
      <c r="M10" s="160">
        <f>'BAR BB| Open rates'!AC9</f>
        <v>17900</v>
      </c>
      <c r="N10" s="160">
        <f>'BAR BB| Open rates'!AD9</f>
        <v>17900</v>
      </c>
      <c r="O10" s="160">
        <f>'BAR BB| Open rates'!AE9</f>
        <v>19900</v>
      </c>
      <c r="P10" s="160">
        <f>'BAR BB| Open rates'!AF9</f>
        <v>22900</v>
      </c>
      <c r="Q10" s="160">
        <f>'BAR BB| Open rates'!AG9</f>
        <v>19900</v>
      </c>
      <c r="R10" s="160">
        <f>'BAR BB| Open rates'!AH9</f>
        <v>22900</v>
      </c>
      <c r="S10" s="160">
        <f>'BAR BB| Open rates'!AI9</f>
        <v>22900</v>
      </c>
      <c r="T10" s="160">
        <f>'BAR BB| Open rates'!AJ9</f>
        <v>19900</v>
      </c>
      <c r="U10" s="160">
        <f>'BAR BB| Open rates'!AK9</f>
        <v>19900</v>
      </c>
      <c r="V10" s="160">
        <f>'BAR BB| Open rates'!AL9</f>
        <v>19900</v>
      </c>
      <c r="W10" s="160">
        <f>'BAR BB| Open rates'!AM9</f>
        <v>22900</v>
      </c>
      <c r="X10" s="160">
        <f>'BAR BB| Open rates'!AN9</f>
        <v>19900</v>
      </c>
      <c r="Y10" s="160">
        <f>'BAR BB| Open rates'!AO9</f>
        <v>31900</v>
      </c>
      <c r="Z10" s="160">
        <f>'BAR BB| Open rates'!AP9</f>
        <v>33500</v>
      </c>
      <c r="AA10" s="160">
        <f>'BAR BB| Open rates'!AQ9</f>
        <v>33500</v>
      </c>
      <c r="AB10" s="160">
        <f>'BAR BB| Open rates'!AR9</f>
        <v>33500</v>
      </c>
      <c r="AC10" s="160">
        <f>'BAR BB| Open rates'!AS9</f>
        <v>19900</v>
      </c>
      <c r="AD10" s="160">
        <f>'BAR BB| Open rates'!AT9</f>
        <v>19900</v>
      </c>
      <c r="AE10" s="160">
        <f>'BAR BB| Open rates'!AU9</f>
        <v>17900</v>
      </c>
      <c r="AF10" s="160">
        <f>'BAR BB| Open rates'!AV9</f>
        <v>19900</v>
      </c>
      <c r="AG10" s="160">
        <f>'BAR BB| Open rates'!AW9</f>
        <v>17900</v>
      </c>
      <c r="AH10" s="160">
        <f>'BAR BB| Open rates'!AX9</f>
        <v>17900</v>
      </c>
      <c r="AI10" s="160">
        <f>'BAR BB| Open rates'!AY9</f>
        <v>17900</v>
      </c>
      <c r="AJ10" s="160">
        <f>'BAR BB| Open rates'!AZ9</f>
        <v>11900</v>
      </c>
      <c r="AK10" s="160">
        <f>'BAR BB| Open rates'!BA9</f>
        <v>9900</v>
      </c>
    </row>
    <row r="11" spans="1:37" s="11" customFormat="1" ht="12.75" hidden="1" customHeight="1" x14ac:dyDescent="0.2">
      <c r="A11" s="163">
        <v>2</v>
      </c>
      <c r="B11" s="160">
        <f>'BAR BB| Open rates'!R10</f>
        <v>10200</v>
      </c>
      <c r="C11" s="160">
        <f>'BAR BB| Open rates'!S10</f>
        <v>14200</v>
      </c>
      <c r="D11" s="160">
        <f>'BAR BB| Open rates'!T10</f>
        <v>19200</v>
      </c>
      <c r="E11" s="160">
        <f>'BAR BB| Open rates'!U10</f>
        <v>30400</v>
      </c>
      <c r="F11" s="160">
        <f>'BAR BB| Open rates'!V10</f>
        <v>33400</v>
      </c>
      <c r="G11" s="160">
        <f>'BAR BB| Open rates'!W10</f>
        <v>39400</v>
      </c>
      <c r="H11" s="160">
        <f>'BAR BB| Open rates'!X10</f>
        <v>39400</v>
      </c>
      <c r="I11" s="160">
        <f>'BAR BB| Open rates'!Y10</f>
        <v>39400</v>
      </c>
      <c r="J11" s="160">
        <f>'BAR BB| Open rates'!Z10</f>
        <v>30400</v>
      </c>
      <c r="K11" s="160">
        <f>'BAR BB| Open rates'!AA10</f>
        <v>19400</v>
      </c>
      <c r="L11" s="160">
        <f>'BAR BB| Open rates'!AB10</f>
        <v>19400</v>
      </c>
      <c r="M11" s="160">
        <f>'BAR BB| Open rates'!AC10</f>
        <v>19400</v>
      </c>
      <c r="N11" s="160">
        <f>'BAR BB| Open rates'!AD10</f>
        <v>19400</v>
      </c>
      <c r="O11" s="160">
        <f>'BAR BB| Open rates'!AE10</f>
        <v>21400</v>
      </c>
      <c r="P11" s="160">
        <f>'BAR BB| Open rates'!AF10</f>
        <v>24400</v>
      </c>
      <c r="Q11" s="160">
        <f>'BAR BB| Open rates'!AG10</f>
        <v>21400</v>
      </c>
      <c r="R11" s="160">
        <f>'BAR BB| Open rates'!AH10</f>
        <v>24400</v>
      </c>
      <c r="S11" s="160">
        <f>'BAR BB| Open rates'!AI10</f>
        <v>24400</v>
      </c>
      <c r="T11" s="160">
        <f>'BAR BB| Open rates'!AJ10</f>
        <v>21400</v>
      </c>
      <c r="U11" s="160">
        <f>'BAR BB| Open rates'!AK10</f>
        <v>21400</v>
      </c>
      <c r="V11" s="160">
        <f>'BAR BB| Open rates'!AL10</f>
        <v>21400</v>
      </c>
      <c r="W11" s="160">
        <f>'BAR BB| Open rates'!AM10</f>
        <v>24400</v>
      </c>
      <c r="X11" s="160">
        <f>'BAR BB| Open rates'!AN10</f>
        <v>21400</v>
      </c>
      <c r="Y11" s="160">
        <f>'BAR BB| Open rates'!AO10</f>
        <v>33400</v>
      </c>
      <c r="Z11" s="160">
        <f>'BAR BB| Open rates'!AP10</f>
        <v>35000</v>
      </c>
      <c r="AA11" s="160">
        <f>'BAR BB| Open rates'!AQ10</f>
        <v>35000</v>
      </c>
      <c r="AB11" s="160">
        <f>'BAR BB| Open rates'!AR10</f>
        <v>35000</v>
      </c>
      <c r="AC11" s="160">
        <f>'BAR BB| Open rates'!AS10</f>
        <v>21400</v>
      </c>
      <c r="AD11" s="160">
        <f>'BAR BB| Open rates'!AT10</f>
        <v>21400</v>
      </c>
      <c r="AE11" s="160">
        <f>'BAR BB| Open rates'!AU10</f>
        <v>19400</v>
      </c>
      <c r="AF11" s="160">
        <f>'BAR BB| Open rates'!AV10</f>
        <v>21400</v>
      </c>
      <c r="AG11" s="160">
        <f>'BAR BB| Open rates'!AW10</f>
        <v>19400</v>
      </c>
      <c r="AH11" s="160">
        <f>'BAR BB| Open rates'!AX10</f>
        <v>19400</v>
      </c>
      <c r="AI11" s="160">
        <f>'BAR BB| Open rates'!AY10</f>
        <v>19400</v>
      </c>
      <c r="AJ11" s="160">
        <f>'BAR BB| Open rates'!AZ10</f>
        <v>13400</v>
      </c>
      <c r="AK11" s="160">
        <f>'BAR BB| Open rates'!BA10</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'BAR BB| Open rates'!R12</f>
        <v>9900</v>
      </c>
      <c r="C13" s="160">
        <f>'BAR BB| Open rates'!S12</f>
        <v>13900</v>
      </c>
      <c r="D13" s="160">
        <f>'BAR BB| Open rates'!T12</f>
        <v>18900</v>
      </c>
      <c r="E13" s="160">
        <f>'BAR BB| Open rates'!U12</f>
        <v>30900</v>
      </c>
      <c r="F13" s="160">
        <f>'BAR BB| Open rates'!V12</f>
        <v>33900</v>
      </c>
      <c r="G13" s="160">
        <f>'BAR BB| Open rates'!W12</f>
        <v>39900</v>
      </c>
      <c r="H13" s="160">
        <f>'BAR BB| Open rates'!X12</f>
        <v>39900</v>
      </c>
      <c r="I13" s="160">
        <f>'BAR BB| Open rates'!Y12</f>
        <v>39900</v>
      </c>
      <c r="J13" s="160">
        <f>'BAR BB| Open rates'!Z12</f>
        <v>30900</v>
      </c>
      <c r="K13" s="160">
        <f>'BAR BB| Open rates'!AA12</f>
        <v>19900</v>
      </c>
      <c r="L13" s="160">
        <f>'BAR BB| Open rates'!AB12</f>
        <v>18900</v>
      </c>
      <c r="M13" s="160">
        <f>'BAR BB| Open rates'!AC12</f>
        <v>18900</v>
      </c>
      <c r="N13" s="160">
        <f>'BAR BB| Open rates'!AD12</f>
        <v>18900</v>
      </c>
      <c r="O13" s="160">
        <f>'BAR BB| Open rates'!AE12</f>
        <v>20900</v>
      </c>
      <c r="P13" s="160">
        <f>'BAR BB| Open rates'!AF12</f>
        <v>23900</v>
      </c>
      <c r="Q13" s="160">
        <f>'BAR BB| Open rates'!AG12</f>
        <v>20900</v>
      </c>
      <c r="R13" s="160">
        <f>'BAR BB| Open rates'!AH12</f>
        <v>23900</v>
      </c>
      <c r="S13" s="160">
        <f>'BAR BB| Open rates'!AI12</f>
        <v>23900</v>
      </c>
      <c r="T13" s="160">
        <f>'BAR BB| Open rates'!AJ12</f>
        <v>20900</v>
      </c>
      <c r="U13" s="160">
        <f>'BAR BB| Open rates'!AK12</f>
        <v>20900</v>
      </c>
      <c r="V13" s="160">
        <f>'BAR BB| Open rates'!AL12</f>
        <v>20900</v>
      </c>
      <c r="W13" s="160">
        <f>'BAR BB| Open rates'!AM12</f>
        <v>23900</v>
      </c>
      <c r="X13" s="160">
        <f>'BAR BB| Open rates'!AN12</f>
        <v>20900</v>
      </c>
      <c r="Y13" s="160">
        <f>'BAR BB| Open rates'!AO12</f>
        <v>32900</v>
      </c>
      <c r="Z13" s="160">
        <f>'BAR BB| Open rates'!AP12</f>
        <v>34500</v>
      </c>
      <c r="AA13" s="160">
        <f>'BAR BB| Open rates'!AQ12</f>
        <v>34500</v>
      </c>
      <c r="AB13" s="160">
        <f>'BAR BB| Open rates'!AR12</f>
        <v>34500</v>
      </c>
      <c r="AC13" s="160">
        <f>'BAR BB| Open rates'!AS12</f>
        <v>20900</v>
      </c>
      <c r="AD13" s="160">
        <f>'BAR BB| Open rates'!AT12</f>
        <v>20900</v>
      </c>
      <c r="AE13" s="160">
        <f>'BAR BB| Open rates'!AU12</f>
        <v>18900</v>
      </c>
      <c r="AF13" s="160">
        <f>'BAR BB| Open rates'!AV12</f>
        <v>20900</v>
      </c>
      <c r="AG13" s="160">
        <f>'BAR BB| Open rates'!AW12</f>
        <v>18900</v>
      </c>
      <c r="AH13" s="160">
        <f>'BAR BB| Open rates'!AX12</f>
        <v>18900</v>
      </c>
      <c r="AI13" s="160">
        <f>'BAR BB| Open rates'!AY12</f>
        <v>18900</v>
      </c>
      <c r="AJ13" s="160">
        <f>'BAR BB| Open rates'!AZ12</f>
        <v>12900</v>
      </c>
      <c r="AK13" s="160">
        <f>'BAR BB| Open rates'!BA12</f>
        <v>10900</v>
      </c>
    </row>
    <row r="14" spans="1:37" s="11" customFormat="1" ht="12.75" hidden="1" customHeight="1" thickBot="1" x14ac:dyDescent="0.25">
      <c r="A14" s="163">
        <v>2</v>
      </c>
      <c r="B14" s="160">
        <f>'BAR BB| Open rates'!R13</f>
        <v>11200</v>
      </c>
      <c r="C14" s="160">
        <f>'BAR BB| Open rates'!S13</f>
        <v>15200</v>
      </c>
      <c r="D14" s="160">
        <f>'BAR BB| Open rates'!T13</f>
        <v>20200</v>
      </c>
      <c r="E14" s="160">
        <f>'BAR BB| Open rates'!U13</f>
        <v>32400</v>
      </c>
      <c r="F14" s="160">
        <f>'BAR BB| Open rates'!V13</f>
        <v>35400</v>
      </c>
      <c r="G14" s="160">
        <f>'BAR BB| Open rates'!W13</f>
        <v>41400</v>
      </c>
      <c r="H14" s="160">
        <f>'BAR BB| Open rates'!X13</f>
        <v>41400</v>
      </c>
      <c r="I14" s="160">
        <f>'BAR BB| Open rates'!Y13</f>
        <v>41400</v>
      </c>
      <c r="J14" s="160">
        <f>'BAR BB| Open rates'!Z13</f>
        <v>32400</v>
      </c>
      <c r="K14" s="160">
        <f>'BAR BB| Open rates'!AA13</f>
        <v>21400</v>
      </c>
      <c r="L14" s="160">
        <f>'BAR BB| Open rates'!AB13</f>
        <v>20400</v>
      </c>
      <c r="M14" s="160">
        <f>'BAR BB| Open rates'!AC13</f>
        <v>20400</v>
      </c>
      <c r="N14" s="160">
        <f>'BAR BB| Open rates'!AD13</f>
        <v>20400</v>
      </c>
      <c r="O14" s="160">
        <f>'BAR BB| Open rates'!AE13</f>
        <v>22400</v>
      </c>
      <c r="P14" s="160">
        <f>'BAR BB| Open rates'!AF13</f>
        <v>25400</v>
      </c>
      <c r="Q14" s="160">
        <f>'BAR BB| Open rates'!AG13</f>
        <v>22400</v>
      </c>
      <c r="R14" s="160">
        <f>'BAR BB| Open rates'!AH13</f>
        <v>25400</v>
      </c>
      <c r="S14" s="160">
        <f>'BAR BB| Open rates'!AI13</f>
        <v>25400</v>
      </c>
      <c r="T14" s="160">
        <f>'BAR BB| Open rates'!AJ13</f>
        <v>22400</v>
      </c>
      <c r="U14" s="160">
        <f>'BAR BB| Open rates'!AK13</f>
        <v>22400</v>
      </c>
      <c r="V14" s="160">
        <f>'BAR BB| Open rates'!AL13</f>
        <v>22400</v>
      </c>
      <c r="W14" s="160">
        <f>'BAR BB| Open rates'!AM13</f>
        <v>25400</v>
      </c>
      <c r="X14" s="160">
        <f>'BAR BB| Open rates'!AN13</f>
        <v>22400</v>
      </c>
      <c r="Y14" s="160">
        <f>'BAR BB| Open rates'!AO13</f>
        <v>34400</v>
      </c>
      <c r="Z14" s="160">
        <f>'BAR BB| Open rates'!AP13</f>
        <v>36000</v>
      </c>
      <c r="AA14" s="160">
        <f>'BAR BB| Open rates'!AQ13</f>
        <v>36000</v>
      </c>
      <c r="AB14" s="160">
        <f>'BAR BB| Open rates'!AR13</f>
        <v>36000</v>
      </c>
      <c r="AC14" s="160">
        <f>'BAR BB| Open rates'!AS13</f>
        <v>22400</v>
      </c>
      <c r="AD14" s="160">
        <f>'BAR BB| Open rates'!AT13</f>
        <v>22400</v>
      </c>
      <c r="AE14" s="160">
        <f>'BAR BB| Open rates'!AU13</f>
        <v>20400</v>
      </c>
      <c r="AF14" s="160">
        <f>'BAR BB| Open rates'!AV13</f>
        <v>22400</v>
      </c>
      <c r="AG14" s="160">
        <f>'BAR BB| Open rates'!AW13</f>
        <v>20400</v>
      </c>
      <c r="AH14" s="160">
        <f>'BAR BB| Open rates'!AX13</f>
        <v>20400</v>
      </c>
      <c r="AI14" s="160">
        <f>'BAR BB| Open rates'!AY13</f>
        <v>20400</v>
      </c>
      <c r="AJ14" s="160">
        <f>'BAR BB| Open rates'!AZ13</f>
        <v>14400</v>
      </c>
      <c r="AK14" s="160">
        <f>'BAR BB| Open rates'!BA13</f>
        <v>12400</v>
      </c>
    </row>
    <row r="15" spans="1:37" s="11" customFormat="1" ht="12.75" hidden="1" customHeight="1" x14ac:dyDescent="0.2">
      <c r="A15" s="16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11" customFormat="1" ht="12.75" hidden="1" customHeight="1" x14ac:dyDescent="0.2">
      <c r="A16" s="163"/>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37" s="11" customFormat="1" ht="12.75" hidden="1" customHeight="1" thickBot="1" x14ac:dyDescent="0.25">
      <c r="A17" s="16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37" s="11" customFormat="1" ht="24" hidden="1" customHeight="1" x14ac:dyDescent="0.2">
      <c r="A18" s="135" t="s">
        <v>166</v>
      </c>
    </row>
    <row r="19" spans="1:37" s="11" customFormat="1" ht="12.75" hidden="1" customHeight="1" x14ac:dyDescent="0.2">
      <c r="A19" s="132" t="s">
        <v>177</v>
      </c>
    </row>
    <row r="20" spans="1:37" ht="21.75" hidden="1" customHeight="1" x14ac:dyDescent="0.2">
      <c r="A20" s="161" t="s">
        <v>52</v>
      </c>
      <c r="B20" s="148">
        <f t="shared" ref="B20" si="0">B4</f>
        <v>45639</v>
      </c>
      <c r="C20" s="148">
        <f t="shared" ref="C20:S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si="1"/>
        <v>45676</v>
      </c>
      <c r="P20" s="148">
        <f t="shared" si="1"/>
        <v>45681</v>
      </c>
      <c r="Q20" s="148">
        <f t="shared" si="1"/>
        <v>45683</v>
      </c>
      <c r="R20" s="148">
        <f t="shared" si="1"/>
        <v>45688</v>
      </c>
      <c r="S20" s="148">
        <f t="shared" si="1"/>
        <v>45689</v>
      </c>
      <c r="T20" s="148">
        <f t="shared" ref="T20:AK20" si="2">T4</f>
        <v>45690</v>
      </c>
      <c r="U20" s="148">
        <f t="shared" si="2"/>
        <v>45691</v>
      </c>
      <c r="V20" s="148">
        <f t="shared" si="2"/>
        <v>45692</v>
      </c>
      <c r="W20" s="148">
        <f t="shared" si="2"/>
        <v>45695</v>
      </c>
      <c r="X20" s="148">
        <f t="shared" si="2"/>
        <v>45697</v>
      </c>
      <c r="Y20" s="148">
        <f t="shared" si="2"/>
        <v>45702</v>
      </c>
      <c r="Z20" s="148">
        <f t="shared" si="2"/>
        <v>45708</v>
      </c>
      <c r="AA20" s="218">
        <f t="shared" si="2"/>
        <v>45709</v>
      </c>
      <c r="AB20" s="218">
        <f t="shared" si="2"/>
        <v>45712</v>
      </c>
      <c r="AC20" s="218">
        <f t="shared" si="2"/>
        <v>45714</v>
      </c>
      <c r="AD20" s="218">
        <f t="shared" si="2"/>
        <v>45717</v>
      </c>
      <c r="AE20" s="218">
        <f t="shared" si="2"/>
        <v>45718</v>
      </c>
      <c r="AF20" s="218">
        <f t="shared" si="2"/>
        <v>45723</v>
      </c>
      <c r="AG20" s="218">
        <f t="shared" si="2"/>
        <v>45725</v>
      </c>
      <c r="AH20" s="148">
        <f t="shared" si="2"/>
        <v>45727</v>
      </c>
      <c r="AI20" s="148">
        <f t="shared" si="2"/>
        <v>45730</v>
      </c>
      <c r="AJ20" s="148">
        <f t="shared" si="2"/>
        <v>45732</v>
      </c>
      <c r="AK20" s="148">
        <f t="shared" si="2"/>
        <v>45746</v>
      </c>
    </row>
    <row r="21" spans="1:37" ht="21.75" hidden="1" customHeight="1" x14ac:dyDescent="0.2">
      <c r="A21" s="161"/>
      <c r="B21" s="148">
        <f t="shared" ref="B21" si="3">B5</f>
        <v>45645</v>
      </c>
      <c r="C21" s="148">
        <f t="shared" ref="C21:S21" si="4">C5</f>
        <v>45652</v>
      </c>
      <c r="D21" s="218">
        <f t="shared" si="4"/>
        <v>45654</v>
      </c>
      <c r="E21" s="218">
        <f t="shared" si="4"/>
        <v>45655</v>
      </c>
      <c r="F21" s="218">
        <f t="shared" si="4"/>
        <v>45657</v>
      </c>
      <c r="G21" s="218">
        <f t="shared" si="4"/>
        <v>45659</v>
      </c>
      <c r="H21" s="218">
        <f t="shared" si="4"/>
        <v>45662</v>
      </c>
      <c r="I21" s="218">
        <f t="shared" si="4"/>
        <v>45663</v>
      </c>
      <c r="J21" s="218">
        <f t="shared" si="4"/>
        <v>45664</v>
      </c>
      <c r="K21" s="218">
        <f t="shared" si="4"/>
        <v>45665</v>
      </c>
      <c r="L21" s="218">
        <f t="shared" si="4"/>
        <v>45669</v>
      </c>
      <c r="M21" s="148">
        <f t="shared" si="4"/>
        <v>45673</v>
      </c>
      <c r="N21" s="148">
        <f t="shared" si="4"/>
        <v>45675</v>
      </c>
      <c r="O21" s="148">
        <f t="shared" si="4"/>
        <v>45680</v>
      </c>
      <c r="P21" s="148">
        <f t="shared" si="4"/>
        <v>45682</v>
      </c>
      <c r="Q21" s="148">
        <f t="shared" si="4"/>
        <v>45687</v>
      </c>
      <c r="R21" s="148">
        <f t="shared" si="4"/>
        <v>45688</v>
      </c>
      <c r="S21" s="148">
        <f t="shared" si="4"/>
        <v>45689</v>
      </c>
      <c r="T21" s="148">
        <f t="shared" ref="T21:AK21" si="5">T5</f>
        <v>45690</v>
      </c>
      <c r="U21" s="148">
        <f t="shared" si="5"/>
        <v>45691</v>
      </c>
      <c r="V21" s="148">
        <f t="shared" si="5"/>
        <v>45694</v>
      </c>
      <c r="W21" s="148">
        <f t="shared" si="5"/>
        <v>45696</v>
      </c>
      <c r="X21" s="148">
        <f t="shared" si="5"/>
        <v>45701</v>
      </c>
      <c r="Y21" s="148">
        <f t="shared" si="5"/>
        <v>45707</v>
      </c>
      <c r="Z21" s="148">
        <f t="shared" si="5"/>
        <v>45708</v>
      </c>
      <c r="AA21" s="218">
        <f t="shared" si="5"/>
        <v>45711</v>
      </c>
      <c r="AB21" s="218">
        <f t="shared" si="5"/>
        <v>45713</v>
      </c>
      <c r="AC21" s="218">
        <f t="shared" si="5"/>
        <v>45716</v>
      </c>
      <c r="AD21" s="218">
        <f t="shared" si="5"/>
        <v>45717</v>
      </c>
      <c r="AE21" s="218">
        <f t="shared" si="5"/>
        <v>45722</v>
      </c>
      <c r="AF21" s="218">
        <f t="shared" si="5"/>
        <v>45724</v>
      </c>
      <c r="AG21" s="218">
        <f t="shared" si="5"/>
        <v>45726</v>
      </c>
      <c r="AH21" s="148">
        <f t="shared" si="5"/>
        <v>45729</v>
      </c>
      <c r="AI21" s="148">
        <f t="shared" si="5"/>
        <v>45731</v>
      </c>
      <c r="AJ21" s="148">
        <f t="shared" si="5"/>
        <v>45745</v>
      </c>
      <c r="AK21" s="148">
        <f t="shared" si="5"/>
        <v>45747</v>
      </c>
    </row>
    <row r="22" spans="1:37"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hidden="1" customHeight="1" x14ac:dyDescent="0.2">
      <c r="A23" s="42">
        <v>1</v>
      </c>
      <c r="B23" s="84">
        <f t="shared" ref="B23" si="6">B7*0.9*0.9</f>
        <v>5589</v>
      </c>
      <c r="C23" s="84">
        <f t="shared" ref="C23:S23" si="7">C7*0.9*0.9</f>
        <v>8829</v>
      </c>
      <c r="D23" s="84">
        <f t="shared" si="7"/>
        <v>12879</v>
      </c>
      <c r="E23" s="84">
        <f t="shared" si="7"/>
        <v>21789</v>
      </c>
      <c r="F23" s="84">
        <f t="shared" si="7"/>
        <v>24219</v>
      </c>
      <c r="G23" s="84">
        <f t="shared" si="7"/>
        <v>29079</v>
      </c>
      <c r="H23" s="84">
        <f t="shared" si="7"/>
        <v>29079</v>
      </c>
      <c r="I23" s="84">
        <f t="shared" si="7"/>
        <v>29079</v>
      </c>
      <c r="J23" s="84">
        <f t="shared" si="7"/>
        <v>21789</v>
      </c>
      <c r="K23" s="84">
        <f t="shared" si="7"/>
        <v>12879</v>
      </c>
      <c r="L23" s="84">
        <f t="shared" si="7"/>
        <v>12879</v>
      </c>
      <c r="M23" s="84">
        <f t="shared" si="7"/>
        <v>12879</v>
      </c>
      <c r="N23" s="84">
        <f t="shared" si="7"/>
        <v>12879</v>
      </c>
      <c r="O23" s="84">
        <f t="shared" si="7"/>
        <v>14499</v>
      </c>
      <c r="P23" s="84">
        <f t="shared" si="7"/>
        <v>16929</v>
      </c>
      <c r="Q23" s="84">
        <f t="shared" si="7"/>
        <v>14499</v>
      </c>
      <c r="R23" s="84">
        <f t="shared" si="7"/>
        <v>16929</v>
      </c>
      <c r="S23" s="84">
        <f t="shared" si="7"/>
        <v>16929</v>
      </c>
      <c r="T23" s="84">
        <f t="shared" ref="T23:AK23" si="8">T7*0.9*0.9</f>
        <v>14499</v>
      </c>
      <c r="U23" s="84">
        <f t="shared" si="8"/>
        <v>14499</v>
      </c>
      <c r="V23" s="84">
        <f t="shared" si="8"/>
        <v>14499</v>
      </c>
      <c r="W23" s="84">
        <f t="shared" si="8"/>
        <v>16929</v>
      </c>
      <c r="X23" s="84">
        <f t="shared" si="8"/>
        <v>14499</v>
      </c>
      <c r="Y23" s="84">
        <f t="shared" si="8"/>
        <v>24219</v>
      </c>
      <c r="Z23" s="84">
        <f t="shared" si="8"/>
        <v>25515</v>
      </c>
      <c r="AA23" s="84">
        <f t="shared" si="8"/>
        <v>25515</v>
      </c>
      <c r="AB23" s="84">
        <f t="shared" si="8"/>
        <v>25515</v>
      </c>
      <c r="AC23" s="84">
        <f t="shared" si="8"/>
        <v>14499</v>
      </c>
      <c r="AD23" s="84">
        <f t="shared" si="8"/>
        <v>14499</v>
      </c>
      <c r="AE23" s="84">
        <f t="shared" si="8"/>
        <v>12879</v>
      </c>
      <c r="AF23" s="84">
        <f t="shared" si="8"/>
        <v>14499</v>
      </c>
      <c r="AG23" s="84">
        <f t="shared" si="8"/>
        <v>12879</v>
      </c>
      <c r="AH23" s="84">
        <f t="shared" si="8"/>
        <v>12879</v>
      </c>
      <c r="AI23" s="84">
        <f t="shared" si="8"/>
        <v>12879</v>
      </c>
      <c r="AJ23" s="84">
        <f t="shared" si="8"/>
        <v>8019</v>
      </c>
      <c r="AK23" s="84">
        <f t="shared" si="8"/>
        <v>6399</v>
      </c>
    </row>
    <row r="24" spans="1:37" s="11" customFormat="1" ht="12.75" hidden="1" customHeight="1" x14ac:dyDescent="0.2">
      <c r="A24" s="42">
        <v>2</v>
      </c>
      <c r="B24" s="84">
        <f t="shared" ref="B24" si="9">B8*0.9*0.9</f>
        <v>6642</v>
      </c>
      <c r="C24" s="84">
        <f t="shared" ref="C24:S24" si="10">C8*0.9*0.9</f>
        <v>9882</v>
      </c>
      <c r="D24" s="84">
        <f t="shared" si="10"/>
        <v>13932</v>
      </c>
      <c r="E24" s="84">
        <f t="shared" si="10"/>
        <v>23004</v>
      </c>
      <c r="F24" s="84">
        <f t="shared" si="10"/>
        <v>25434</v>
      </c>
      <c r="G24" s="84">
        <f t="shared" si="10"/>
        <v>30294</v>
      </c>
      <c r="H24" s="84">
        <f t="shared" si="10"/>
        <v>30294</v>
      </c>
      <c r="I24" s="84">
        <f t="shared" si="10"/>
        <v>30294</v>
      </c>
      <c r="J24" s="84">
        <f t="shared" si="10"/>
        <v>23004</v>
      </c>
      <c r="K24" s="84">
        <f t="shared" si="10"/>
        <v>14094</v>
      </c>
      <c r="L24" s="84">
        <f t="shared" si="10"/>
        <v>14094</v>
      </c>
      <c r="M24" s="84">
        <f t="shared" si="10"/>
        <v>14094</v>
      </c>
      <c r="N24" s="84">
        <f t="shared" si="10"/>
        <v>14094</v>
      </c>
      <c r="O24" s="84">
        <f t="shared" si="10"/>
        <v>15714</v>
      </c>
      <c r="P24" s="84">
        <f t="shared" si="10"/>
        <v>18144</v>
      </c>
      <c r="Q24" s="84">
        <f t="shared" si="10"/>
        <v>15714</v>
      </c>
      <c r="R24" s="84">
        <f t="shared" si="10"/>
        <v>18144</v>
      </c>
      <c r="S24" s="84">
        <f t="shared" si="10"/>
        <v>18144</v>
      </c>
      <c r="T24" s="84">
        <f t="shared" ref="T24:AK24" si="11">T8*0.9*0.9</f>
        <v>15714</v>
      </c>
      <c r="U24" s="84">
        <f t="shared" si="11"/>
        <v>15714</v>
      </c>
      <c r="V24" s="84">
        <f t="shared" si="11"/>
        <v>15714</v>
      </c>
      <c r="W24" s="84">
        <f t="shared" si="11"/>
        <v>18144</v>
      </c>
      <c r="X24" s="84">
        <f t="shared" si="11"/>
        <v>15714</v>
      </c>
      <c r="Y24" s="84">
        <f t="shared" si="11"/>
        <v>25434</v>
      </c>
      <c r="Z24" s="84">
        <f t="shared" si="11"/>
        <v>26730</v>
      </c>
      <c r="AA24" s="84">
        <f t="shared" si="11"/>
        <v>26730</v>
      </c>
      <c r="AB24" s="84">
        <f t="shared" si="11"/>
        <v>26730</v>
      </c>
      <c r="AC24" s="84">
        <f t="shared" si="11"/>
        <v>15714</v>
      </c>
      <c r="AD24" s="84">
        <f t="shared" si="11"/>
        <v>15714</v>
      </c>
      <c r="AE24" s="84">
        <f t="shared" si="11"/>
        <v>14094</v>
      </c>
      <c r="AF24" s="84">
        <f t="shared" si="11"/>
        <v>15714</v>
      </c>
      <c r="AG24" s="84">
        <f t="shared" si="11"/>
        <v>14094</v>
      </c>
      <c r="AH24" s="84">
        <f t="shared" si="11"/>
        <v>14094</v>
      </c>
      <c r="AI24" s="84">
        <f t="shared" si="11"/>
        <v>14094</v>
      </c>
      <c r="AJ24" s="84">
        <f t="shared" si="11"/>
        <v>9234</v>
      </c>
      <c r="AK24" s="84">
        <f t="shared" si="11"/>
        <v>7614</v>
      </c>
    </row>
    <row r="25" spans="1:37"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hidden="1" customHeight="1" x14ac:dyDescent="0.2">
      <c r="A26" s="42">
        <v>1</v>
      </c>
      <c r="B26" s="84">
        <f t="shared" ref="B26" si="12">B10*0.9*0.9</f>
        <v>7209</v>
      </c>
      <c r="C26" s="84">
        <f t="shared" ref="C26:S26" si="13">C10*0.9*0.9</f>
        <v>10449</v>
      </c>
      <c r="D26" s="84">
        <f t="shared" si="13"/>
        <v>14499</v>
      </c>
      <c r="E26" s="84">
        <f t="shared" si="13"/>
        <v>23409</v>
      </c>
      <c r="F26" s="84">
        <f t="shared" si="13"/>
        <v>25839</v>
      </c>
      <c r="G26" s="84">
        <f t="shared" si="13"/>
        <v>30699</v>
      </c>
      <c r="H26" s="84">
        <f t="shared" si="13"/>
        <v>30699</v>
      </c>
      <c r="I26" s="84">
        <f t="shared" si="13"/>
        <v>30699</v>
      </c>
      <c r="J26" s="84">
        <f t="shared" si="13"/>
        <v>23409</v>
      </c>
      <c r="K26" s="84">
        <f t="shared" si="13"/>
        <v>14499</v>
      </c>
      <c r="L26" s="84">
        <f t="shared" si="13"/>
        <v>14499</v>
      </c>
      <c r="M26" s="84">
        <f t="shared" si="13"/>
        <v>14499</v>
      </c>
      <c r="N26" s="84">
        <f t="shared" si="13"/>
        <v>14499</v>
      </c>
      <c r="O26" s="84">
        <f t="shared" si="13"/>
        <v>16119</v>
      </c>
      <c r="P26" s="84">
        <f t="shared" si="13"/>
        <v>18549</v>
      </c>
      <c r="Q26" s="84">
        <f t="shared" si="13"/>
        <v>16119</v>
      </c>
      <c r="R26" s="84">
        <f t="shared" si="13"/>
        <v>18549</v>
      </c>
      <c r="S26" s="84">
        <f t="shared" si="13"/>
        <v>18549</v>
      </c>
      <c r="T26" s="84">
        <f t="shared" ref="T26:AK26" si="14">T10*0.9*0.9</f>
        <v>16119</v>
      </c>
      <c r="U26" s="84">
        <f t="shared" si="14"/>
        <v>16119</v>
      </c>
      <c r="V26" s="84">
        <f t="shared" si="14"/>
        <v>16119</v>
      </c>
      <c r="W26" s="84">
        <f t="shared" si="14"/>
        <v>18549</v>
      </c>
      <c r="X26" s="84">
        <f t="shared" si="14"/>
        <v>16119</v>
      </c>
      <c r="Y26" s="84">
        <f t="shared" si="14"/>
        <v>25839</v>
      </c>
      <c r="Z26" s="84">
        <f t="shared" si="14"/>
        <v>27135</v>
      </c>
      <c r="AA26" s="84">
        <f t="shared" si="14"/>
        <v>27135</v>
      </c>
      <c r="AB26" s="84">
        <f t="shared" si="14"/>
        <v>27135</v>
      </c>
      <c r="AC26" s="84">
        <f t="shared" si="14"/>
        <v>16119</v>
      </c>
      <c r="AD26" s="84">
        <f t="shared" si="14"/>
        <v>16119</v>
      </c>
      <c r="AE26" s="84">
        <f t="shared" si="14"/>
        <v>14499</v>
      </c>
      <c r="AF26" s="84">
        <f t="shared" si="14"/>
        <v>16119</v>
      </c>
      <c r="AG26" s="84">
        <f t="shared" si="14"/>
        <v>14499</v>
      </c>
      <c r="AH26" s="84">
        <f t="shared" si="14"/>
        <v>14499</v>
      </c>
      <c r="AI26" s="84">
        <f t="shared" si="14"/>
        <v>14499</v>
      </c>
      <c r="AJ26" s="84">
        <f t="shared" si="14"/>
        <v>9639</v>
      </c>
      <c r="AK26" s="84">
        <f t="shared" si="14"/>
        <v>8019</v>
      </c>
    </row>
    <row r="27" spans="1:37" s="11" customFormat="1" ht="12.75" hidden="1" customHeight="1" x14ac:dyDescent="0.2">
      <c r="A27" s="42">
        <v>2</v>
      </c>
      <c r="B27" s="84">
        <f t="shared" ref="B27" si="15">B11*0.9*0.9</f>
        <v>8262</v>
      </c>
      <c r="C27" s="84">
        <f t="shared" ref="C27:S27" si="16">C11*0.9*0.9</f>
        <v>11502</v>
      </c>
      <c r="D27" s="84">
        <f t="shared" si="16"/>
        <v>15552</v>
      </c>
      <c r="E27" s="84">
        <f t="shared" si="16"/>
        <v>24624</v>
      </c>
      <c r="F27" s="84">
        <f t="shared" si="16"/>
        <v>27054</v>
      </c>
      <c r="G27" s="84">
        <f t="shared" si="16"/>
        <v>31914</v>
      </c>
      <c r="H27" s="84">
        <f t="shared" si="16"/>
        <v>31914</v>
      </c>
      <c r="I27" s="84">
        <f t="shared" si="16"/>
        <v>31914</v>
      </c>
      <c r="J27" s="84">
        <f t="shared" si="16"/>
        <v>24624</v>
      </c>
      <c r="K27" s="84">
        <f t="shared" si="16"/>
        <v>15714</v>
      </c>
      <c r="L27" s="84">
        <f t="shared" si="16"/>
        <v>15714</v>
      </c>
      <c r="M27" s="84">
        <f t="shared" si="16"/>
        <v>15714</v>
      </c>
      <c r="N27" s="84">
        <f t="shared" si="16"/>
        <v>15714</v>
      </c>
      <c r="O27" s="84">
        <f t="shared" si="16"/>
        <v>17334</v>
      </c>
      <c r="P27" s="84">
        <f t="shared" si="16"/>
        <v>19764</v>
      </c>
      <c r="Q27" s="84">
        <f t="shared" si="16"/>
        <v>17334</v>
      </c>
      <c r="R27" s="84">
        <f t="shared" si="16"/>
        <v>19764</v>
      </c>
      <c r="S27" s="84">
        <f t="shared" si="16"/>
        <v>19764</v>
      </c>
      <c r="T27" s="84">
        <f t="shared" ref="T27:AK27" si="17">T11*0.9*0.9</f>
        <v>17334</v>
      </c>
      <c r="U27" s="84">
        <f t="shared" si="17"/>
        <v>17334</v>
      </c>
      <c r="V27" s="84">
        <f t="shared" si="17"/>
        <v>17334</v>
      </c>
      <c r="W27" s="84">
        <f t="shared" si="17"/>
        <v>19764</v>
      </c>
      <c r="X27" s="84">
        <f t="shared" si="17"/>
        <v>17334</v>
      </c>
      <c r="Y27" s="84">
        <f t="shared" si="17"/>
        <v>27054</v>
      </c>
      <c r="Z27" s="84">
        <f t="shared" si="17"/>
        <v>28350</v>
      </c>
      <c r="AA27" s="84">
        <f t="shared" si="17"/>
        <v>28350</v>
      </c>
      <c r="AB27" s="84">
        <f t="shared" si="17"/>
        <v>28350</v>
      </c>
      <c r="AC27" s="84">
        <f t="shared" si="17"/>
        <v>17334</v>
      </c>
      <c r="AD27" s="84">
        <f t="shared" si="17"/>
        <v>17334</v>
      </c>
      <c r="AE27" s="84">
        <f t="shared" si="17"/>
        <v>15714</v>
      </c>
      <c r="AF27" s="84">
        <f t="shared" si="17"/>
        <v>17334</v>
      </c>
      <c r="AG27" s="84">
        <f t="shared" si="17"/>
        <v>15714</v>
      </c>
      <c r="AH27" s="84">
        <f t="shared" si="17"/>
        <v>15714</v>
      </c>
      <c r="AI27" s="84">
        <f t="shared" si="17"/>
        <v>15714</v>
      </c>
      <c r="AJ27" s="84">
        <f t="shared" si="17"/>
        <v>10854</v>
      </c>
      <c r="AK27" s="84">
        <f t="shared" si="17"/>
        <v>9234</v>
      </c>
    </row>
    <row r="28" spans="1:37"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hidden="1" customHeight="1" x14ac:dyDescent="0.2">
      <c r="A29" s="42">
        <v>1</v>
      </c>
      <c r="B29" s="84">
        <f t="shared" ref="B29" si="18">B13*0.9*0.9</f>
        <v>8019</v>
      </c>
      <c r="C29" s="84">
        <f t="shared" ref="C29:S29" si="19">C13*0.9*0.9</f>
        <v>11259</v>
      </c>
      <c r="D29" s="84">
        <f t="shared" si="19"/>
        <v>15309</v>
      </c>
      <c r="E29" s="84">
        <f t="shared" si="19"/>
        <v>25029</v>
      </c>
      <c r="F29" s="84">
        <f t="shared" si="19"/>
        <v>27459</v>
      </c>
      <c r="G29" s="84">
        <f t="shared" si="19"/>
        <v>32319</v>
      </c>
      <c r="H29" s="84">
        <f t="shared" si="19"/>
        <v>32319</v>
      </c>
      <c r="I29" s="84">
        <f t="shared" si="19"/>
        <v>32319</v>
      </c>
      <c r="J29" s="84">
        <f t="shared" si="19"/>
        <v>25029</v>
      </c>
      <c r="K29" s="84">
        <f t="shared" si="19"/>
        <v>16119</v>
      </c>
      <c r="L29" s="84">
        <f t="shared" si="19"/>
        <v>15309</v>
      </c>
      <c r="M29" s="84">
        <f t="shared" si="19"/>
        <v>15309</v>
      </c>
      <c r="N29" s="84">
        <f t="shared" si="19"/>
        <v>15309</v>
      </c>
      <c r="O29" s="84">
        <f t="shared" si="19"/>
        <v>16929</v>
      </c>
      <c r="P29" s="84">
        <f t="shared" si="19"/>
        <v>19359</v>
      </c>
      <c r="Q29" s="84">
        <f t="shared" si="19"/>
        <v>16929</v>
      </c>
      <c r="R29" s="84">
        <f t="shared" si="19"/>
        <v>19359</v>
      </c>
      <c r="S29" s="84">
        <f t="shared" si="19"/>
        <v>19359</v>
      </c>
      <c r="T29" s="84">
        <f t="shared" ref="T29:AK29" si="20">T13*0.9*0.9</f>
        <v>16929</v>
      </c>
      <c r="U29" s="84">
        <f t="shared" si="20"/>
        <v>16929</v>
      </c>
      <c r="V29" s="84">
        <f t="shared" si="20"/>
        <v>16929</v>
      </c>
      <c r="W29" s="84">
        <f t="shared" si="20"/>
        <v>19359</v>
      </c>
      <c r="X29" s="84">
        <f t="shared" si="20"/>
        <v>16929</v>
      </c>
      <c r="Y29" s="84">
        <f t="shared" si="20"/>
        <v>26649</v>
      </c>
      <c r="Z29" s="84">
        <f t="shared" si="20"/>
        <v>27945</v>
      </c>
      <c r="AA29" s="84">
        <f t="shared" si="20"/>
        <v>27945</v>
      </c>
      <c r="AB29" s="84">
        <f t="shared" si="20"/>
        <v>27945</v>
      </c>
      <c r="AC29" s="84">
        <f t="shared" si="20"/>
        <v>16929</v>
      </c>
      <c r="AD29" s="84">
        <f t="shared" si="20"/>
        <v>16929</v>
      </c>
      <c r="AE29" s="84">
        <f t="shared" si="20"/>
        <v>15309</v>
      </c>
      <c r="AF29" s="84">
        <f t="shared" si="20"/>
        <v>16929</v>
      </c>
      <c r="AG29" s="84">
        <f t="shared" si="20"/>
        <v>15309</v>
      </c>
      <c r="AH29" s="84">
        <f t="shared" si="20"/>
        <v>15309</v>
      </c>
      <c r="AI29" s="84">
        <f t="shared" si="20"/>
        <v>15309</v>
      </c>
      <c r="AJ29" s="84">
        <f t="shared" si="20"/>
        <v>10449</v>
      </c>
      <c r="AK29" s="84">
        <f t="shared" si="20"/>
        <v>8829</v>
      </c>
    </row>
    <row r="30" spans="1:37" s="11" customFormat="1" ht="12.75" hidden="1" customHeight="1" thickBot="1" x14ac:dyDescent="0.25">
      <c r="A30" s="169">
        <v>2</v>
      </c>
      <c r="B30" s="84">
        <f t="shared" ref="B30" si="21">B14*0.9*0.9</f>
        <v>9072</v>
      </c>
      <c r="C30" s="84">
        <f t="shared" ref="C30:S30" si="22">C14*0.9*0.9</f>
        <v>12312</v>
      </c>
      <c r="D30" s="84">
        <f t="shared" si="22"/>
        <v>16362</v>
      </c>
      <c r="E30" s="84">
        <f t="shared" si="22"/>
        <v>26244</v>
      </c>
      <c r="F30" s="84">
        <f t="shared" si="22"/>
        <v>28674</v>
      </c>
      <c r="G30" s="84">
        <f t="shared" si="22"/>
        <v>33534</v>
      </c>
      <c r="H30" s="84">
        <f t="shared" si="22"/>
        <v>33534</v>
      </c>
      <c r="I30" s="84">
        <f t="shared" si="22"/>
        <v>33534</v>
      </c>
      <c r="J30" s="84">
        <f t="shared" si="22"/>
        <v>26244</v>
      </c>
      <c r="K30" s="84">
        <f t="shared" si="22"/>
        <v>17334</v>
      </c>
      <c r="L30" s="84">
        <f t="shared" si="22"/>
        <v>16524</v>
      </c>
      <c r="M30" s="84">
        <f t="shared" si="22"/>
        <v>16524</v>
      </c>
      <c r="N30" s="84">
        <f t="shared" si="22"/>
        <v>16524</v>
      </c>
      <c r="O30" s="84">
        <f t="shared" si="22"/>
        <v>18144</v>
      </c>
      <c r="P30" s="84">
        <f t="shared" si="22"/>
        <v>20574</v>
      </c>
      <c r="Q30" s="84">
        <f t="shared" si="22"/>
        <v>18144</v>
      </c>
      <c r="R30" s="84">
        <f t="shared" si="22"/>
        <v>20574</v>
      </c>
      <c r="S30" s="84">
        <f t="shared" si="22"/>
        <v>20574</v>
      </c>
      <c r="T30" s="84">
        <f t="shared" ref="T30:AK30" si="23">T14*0.9*0.9</f>
        <v>18144</v>
      </c>
      <c r="U30" s="84">
        <f t="shared" si="23"/>
        <v>18144</v>
      </c>
      <c r="V30" s="84">
        <f t="shared" si="23"/>
        <v>18144</v>
      </c>
      <c r="W30" s="84">
        <f t="shared" si="23"/>
        <v>20574</v>
      </c>
      <c r="X30" s="84">
        <f t="shared" si="23"/>
        <v>18144</v>
      </c>
      <c r="Y30" s="84">
        <f t="shared" si="23"/>
        <v>27864</v>
      </c>
      <c r="Z30" s="84">
        <f t="shared" si="23"/>
        <v>29160</v>
      </c>
      <c r="AA30" s="84">
        <f t="shared" si="23"/>
        <v>29160</v>
      </c>
      <c r="AB30" s="84">
        <f t="shared" si="23"/>
        <v>29160</v>
      </c>
      <c r="AC30" s="84">
        <f t="shared" si="23"/>
        <v>18144</v>
      </c>
      <c r="AD30" s="84">
        <f t="shared" si="23"/>
        <v>18144</v>
      </c>
      <c r="AE30" s="84">
        <f t="shared" si="23"/>
        <v>16524</v>
      </c>
      <c r="AF30" s="84">
        <f t="shared" si="23"/>
        <v>18144</v>
      </c>
      <c r="AG30" s="84">
        <f t="shared" si="23"/>
        <v>16524</v>
      </c>
      <c r="AH30" s="84">
        <f t="shared" si="23"/>
        <v>16524</v>
      </c>
      <c r="AI30" s="84">
        <f t="shared" si="23"/>
        <v>16524</v>
      </c>
      <c r="AJ30" s="84">
        <f t="shared" si="23"/>
        <v>11664</v>
      </c>
      <c r="AK30" s="84">
        <f t="shared" si="23"/>
        <v>10044</v>
      </c>
    </row>
    <row r="31" spans="1:37" s="11" customFormat="1" ht="12.75" hidden="1" customHeight="1" thickBot="1" x14ac:dyDescent="0.25">
      <c r="A31" s="170" t="s">
        <v>172</v>
      </c>
    </row>
    <row r="32" spans="1:37" s="11" customFormat="1" ht="12.75" hidden="1" customHeight="1" x14ac:dyDescent="0.2">
      <c r="A32" s="167" t="s">
        <v>167</v>
      </c>
      <c r="B32" s="168">
        <f t="shared" ref="B32:C32" si="24">B15*0.9</f>
        <v>0</v>
      </c>
      <c r="C32" s="168">
        <f t="shared" si="24"/>
        <v>0</v>
      </c>
      <c r="D32" s="168">
        <f t="shared" ref="D32" si="25">D15*0.9</f>
        <v>0</v>
      </c>
    </row>
    <row r="33" spans="1:37" s="11" customFormat="1" ht="12.75" hidden="1" customHeight="1" x14ac:dyDescent="0.2">
      <c r="A33" s="163" t="s">
        <v>168</v>
      </c>
      <c r="B33" s="158">
        <f t="shared" ref="B33:C33" si="26">B32*2</f>
        <v>0</v>
      </c>
      <c r="C33" s="158">
        <f t="shared" si="26"/>
        <v>0</v>
      </c>
      <c r="D33" s="158">
        <f t="shared" ref="D33" si="27">D32*2</f>
        <v>0</v>
      </c>
    </row>
    <row r="34" spans="1:37" s="11" customFormat="1" ht="12.75" hidden="1" customHeight="1" x14ac:dyDescent="0.2">
      <c r="A34" s="123"/>
    </row>
    <row r="35" spans="1:37" s="11" customFormat="1" ht="24" customHeight="1" x14ac:dyDescent="0.2">
      <c r="A35" s="135" t="s">
        <v>166</v>
      </c>
    </row>
    <row r="36" spans="1:37" s="11" customFormat="1" ht="12.75" customHeight="1" x14ac:dyDescent="0.2">
      <c r="A36" s="132" t="s">
        <v>302</v>
      </c>
    </row>
    <row r="37" spans="1:37" ht="21.75" customHeight="1" x14ac:dyDescent="0.2">
      <c r="A37" s="161" t="s">
        <v>52</v>
      </c>
      <c r="B37" s="148">
        <f t="shared" ref="B37" si="28">B20</f>
        <v>45639</v>
      </c>
      <c r="C37" s="148">
        <f t="shared" ref="C37:O37" si="29">C20</f>
        <v>45646</v>
      </c>
      <c r="D37" s="218">
        <f t="shared" si="29"/>
        <v>45653</v>
      </c>
      <c r="E37" s="218">
        <f t="shared" si="29"/>
        <v>45655</v>
      </c>
      <c r="F37" s="218">
        <f t="shared" si="29"/>
        <v>45656</v>
      </c>
      <c r="G37" s="218">
        <f t="shared" si="29"/>
        <v>45658</v>
      </c>
      <c r="H37" s="218">
        <f t="shared" si="29"/>
        <v>45660</v>
      </c>
      <c r="I37" s="218">
        <f t="shared" si="29"/>
        <v>45663</v>
      </c>
      <c r="J37" s="218">
        <f t="shared" si="29"/>
        <v>45664</v>
      </c>
      <c r="K37" s="218">
        <f t="shared" si="29"/>
        <v>45665</v>
      </c>
      <c r="L37" s="218">
        <f t="shared" si="29"/>
        <v>45666</v>
      </c>
      <c r="M37" s="148">
        <f t="shared" si="29"/>
        <v>45670</v>
      </c>
      <c r="N37" s="148">
        <f t="shared" si="29"/>
        <v>45674</v>
      </c>
      <c r="O37" s="148">
        <f t="shared" si="29"/>
        <v>45676</v>
      </c>
      <c r="P37" s="148">
        <f t="shared" ref="P37:AK37" si="30">P20</f>
        <v>45681</v>
      </c>
      <c r="Q37" s="148">
        <f t="shared" si="30"/>
        <v>45683</v>
      </c>
      <c r="R37" s="148">
        <f t="shared" si="30"/>
        <v>45688</v>
      </c>
      <c r="S37" s="148">
        <f t="shared" si="30"/>
        <v>45689</v>
      </c>
      <c r="T37" s="148">
        <f t="shared" si="30"/>
        <v>45690</v>
      </c>
      <c r="U37" s="148">
        <f t="shared" si="30"/>
        <v>45691</v>
      </c>
      <c r="V37" s="148">
        <f t="shared" si="30"/>
        <v>45692</v>
      </c>
      <c r="W37" s="148">
        <f t="shared" si="30"/>
        <v>45695</v>
      </c>
      <c r="X37" s="148">
        <f t="shared" si="30"/>
        <v>45697</v>
      </c>
      <c r="Y37" s="148">
        <f t="shared" si="30"/>
        <v>45702</v>
      </c>
      <c r="Z37" s="148">
        <f t="shared" si="30"/>
        <v>45708</v>
      </c>
      <c r="AA37" s="218">
        <f t="shared" si="30"/>
        <v>45709</v>
      </c>
      <c r="AB37" s="218">
        <f t="shared" si="30"/>
        <v>45712</v>
      </c>
      <c r="AC37" s="218">
        <f t="shared" si="30"/>
        <v>45714</v>
      </c>
      <c r="AD37" s="218">
        <f t="shared" si="30"/>
        <v>45717</v>
      </c>
      <c r="AE37" s="218">
        <f t="shared" si="30"/>
        <v>45718</v>
      </c>
      <c r="AF37" s="218">
        <f t="shared" si="30"/>
        <v>45723</v>
      </c>
      <c r="AG37" s="218">
        <f t="shared" si="30"/>
        <v>45725</v>
      </c>
      <c r="AH37" s="148">
        <f t="shared" si="30"/>
        <v>45727</v>
      </c>
      <c r="AI37" s="148">
        <f t="shared" si="30"/>
        <v>45730</v>
      </c>
      <c r="AJ37" s="148">
        <f t="shared" si="30"/>
        <v>45732</v>
      </c>
      <c r="AK37" s="148">
        <f t="shared" si="30"/>
        <v>45746</v>
      </c>
    </row>
    <row r="38" spans="1:37" ht="21.75" customHeight="1" x14ac:dyDescent="0.2">
      <c r="A38" s="161"/>
      <c r="B38" s="148">
        <f t="shared" ref="B38" si="31">B21</f>
        <v>45645</v>
      </c>
      <c r="C38" s="148">
        <f t="shared" ref="C38:O38" si="32">C21</f>
        <v>45652</v>
      </c>
      <c r="D38" s="218">
        <f t="shared" si="32"/>
        <v>45654</v>
      </c>
      <c r="E38" s="218">
        <f t="shared" si="32"/>
        <v>45655</v>
      </c>
      <c r="F38" s="218">
        <f t="shared" si="32"/>
        <v>45657</v>
      </c>
      <c r="G38" s="218">
        <f t="shared" si="32"/>
        <v>45659</v>
      </c>
      <c r="H38" s="218">
        <f t="shared" si="32"/>
        <v>45662</v>
      </c>
      <c r="I38" s="218">
        <f t="shared" si="32"/>
        <v>45663</v>
      </c>
      <c r="J38" s="218">
        <f t="shared" si="32"/>
        <v>45664</v>
      </c>
      <c r="K38" s="218">
        <f t="shared" si="32"/>
        <v>45665</v>
      </c>
      <c r="L38" s="218">
        <f t="shared" si="32"/>
        <v>45669</v>
      </c>
      <c r="M38" s="148">
        <f t="shared" si="32"/>
        <v>45673</v>
      </c>
      <c r="N38" s="148">
        <f t="shared" si="32"/>
        <v>45675</v>
      </c>
      <c r="O38" s="148">
        <f t="shared" si="32"/>
        <v>45680</v>
      </c>
      <c r="P38" s="148">
        <f t="shared" ref="P38:AK38" si="33">P21</f>
        <v>45682</v>
      </c>
      <c r="Q38" s="148">
        <f t="shared" si="33"/>
        <v>45687</v>
      </c>
      <c r="R38" s="148">
        <f t="shared" si="33"/>
        <v>45688</v>
      </c>
      <c r="S38" s="148">
        <f t="shared" si="33"/>
        <v>45689</v>
      </c>
      <c r="T38" s="148">
        <f t="shared" si="33"/>
        <v>45690</v>
      </c>
      <c r="U38" s="148">
        <f t="shared" si="33"/>
        <v>45691</v>
      </c>
      <c r="V38" s="148">
        <f t="shared" si="33"/>
        <v>45694</v>
      </c>
      <c r="W38" s="148">
        <f t="shared" si="33"/>
        <v>45696</v>
      </c>
      <c r="X38" s="148">
        <f t="shared" si="33"/>
        <v>45701</v>
      </c>
      <c r="Y38" s="148">
        <f t="shared" si="33"/>
        <v>45707</v>
      </c>
      <c r="Z38" s="148">
        <f t="shared" si="33"/>
        <v>45708</v>
      </c>
      <c r="AA38" s="218">
        <f t="shared" si="33"/>
        <v>45711</v>
      </c>
      <c r="AB38" s="218">
        <f t="shared" si="33"/>
        <v>45713</v>
      </c>
      <c r="AC38" s="218">
        <f t="shared" si="33"/>
        <v>45716</v>
      </c>
      <c r="AD38" s="218">
        <f t="shared" si="33"/>
        <v>45717</v>
      </c>
      <c r="AE38" s="218">
        <f t="shared" si="33"/>
        <v>45722</v>
      </c>
      <c r="AF38" s="218">
        <f t="shared" si="33"/>
        <v>45724</v>
      </c>
      <c r="AG38" s="218">
        <f t="shared" si="33"/>
        <v>45726</v>
      </c>
      <c r="AH38" s="148">
        <f t="shared" si="33"/>
        <v>45729</v>
      </c>
      <c r="AI38" s="148">
        <f t="shared" si="33"/>
        <v>45731</v>
      </c>
      <c r="AJ38" s="148">
        <f t="shared" si="33"/>
        <v>45745</v>
      </c>
      <c r="AK38" s="148">
        <f t="shared" si="33"/>
        <v>45747</v>
      </c>
    </row>
    <row r="39" spans="1:37"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row>
    <row r="40" spans="1:37" s="11" customFormat="1" ht="12.75" customHeight="1" x14ac:dyDescent="0.2">
      <c r="A40" s="42">
        <v>1</v>
      </c>
      <c r="B40" s="84">
        <f t="shared" ref="B40" si="34">B23+B32</f>
        <v>5589</v>
      </c>
      <c r="C40" s="84">
        <f t="shared" ref="C40:O40" si="35">C23+C32</f>
        <v>8829</v>
      </c>
      <c r="D40" s="84">
        <f t="shared" si="35"/>
        <v>12879</v>
      </c>
      <c r="E40" s="84">
        <f t="shared" si="35"/>
        <v>21789</v>
      </c>
      <c r="F40" s="84">
        <f t="shared" si="35"/>
        <v>24219</v>
      </c>
      <c r="G40" s="84">
        <f t="shared" si="35"/>
        <v>29079</v>
      </c>
      <c r="H40" s="84">
        <f t="shared" si="35"/>
        <v>29079</v>
      </c>
      <c r="I40" s="84">
        <f t="shared" si="35"/>
        <v>29079</v>
      </c>
      <c r="J40" s="84">
        <f t="shared" si="35"/>
        <v>21789</v>
      </c>
      <c r="K40" s="84">
        <f t="shared" si="35"/>
        <v>12879</v>
      </c>
      <c r="L40" s="84">
        <f t="shared" si="35"/>
        <v>12879</v>
      </c>
      <c r="M40" s="84">
        <f t="shared" si="35"/>
        <v>12879</v>
      </c>
      <c r="N40" s="84">
        <f t="shared" si="35"/>
        <v>12879</v>
      </c>
      <c r="O40" s="84">
        <f t="shared" si="35"/>
        <v>14499</v>
      </c>
      <c r="P40" s="84">
        <f t="shared" ref="P40:AK40" si="36">P23+P32</f>
        <v>16929</v>
      </c>
      <c r="Q40" s="84">
        <f t="shared" si="36"/>
        <v>14499</v>
      </c>
      <c r="R40" s="84">
        <f t="shared" si="36"/>
        <v>16929</v>
      </c>
      <c r="S40" s="84">
        <f t="shared" si="36"/>
        <v>16929</v>
      </c>
      <c r="T40" s="84">
        <f t="shared" si="36"/>
        <v>14499</v>
      </c>
      <c r="U40" s="84">
        <f t="shared" si="36"/>
        <v>14499</v>
      </c>
      <c r="V40" s="84">
        <f t="shared" si="36"/>
        <v>14499</v>
      </c>
      <c r="W40" s="84">
        <f t="shared" si="36"/>
        <v>16929</v>
      </c>
      <c r="X40" s="84">
        <f t="shared" si="36"/>
        <v>14499</v>
      </c>
      <c r="Y40" s="84">
        <f t="shared" si="36"/>
        <v>24219</v>
      </c>
      <c r="Z40" s="84">
        <f t="shared" si="36"/>
        <v>25515</v>
      </c>
      <c r="AA40" s="84">
        <f t="shared" si="36"/>
        <v>25515</v>
      </c>
      <c r="AB40" s="84">
        <f t="shared" si="36"/>
        <v>25515</v>
      </c>
      <c r="AC40" s="84">
        <f t="shared" si="36"/>
        <v>14499</v>
      </c>
      <c r="AD40" s="84">
        <f t="shared" si="36"/>
        <v>14499</v>
      </c>
      <c r="AE40" s="84">
        <f t="shared" si="36"/>
        <v>12879</v>
      </c>
      <c r="AF40" s="84">
        <f t="shared" si="36"/>
        <v>14499</v>
      </c>
      <c r="AG40" s="84">
        <f t="shared" si="36"/>
        <v>12879</v>
      </c>
      <c r="AH40" s="84">
        <f t="shared" si="36"/>
        <v>12879</v>
      </c>
      <c r="AI40" s="84">
        <f t="shared" si="36"/>
        <v>12879</v>
      </c>
      <c r="AJ40" s="84">
        <f t="shared" si="36"/>
        <v>8019</v>
      </c>
      <c r="AK40" s="84">
        <f t="shared" si="36"/>
        <v>6399</v>
      </c>
    </row>
    <row r="41" spans="1:37" s="11" customFormat="1" ht="12.75" customHeight="1" x14ac:dyDescent="0.2">
      <c r="A41" s="42">
        <v>2</v>
      </c>
      <c r="B41" s="84">
        <f t="shared" ref="B41" si="37">B24+B33</f>
        <v>6642</v>
      </c>
      <c r="C41" s="84">
        <f t="shared" ref="C41:O41" si="38">C24+C33</f>
        <v>9882</v>
      </c>
      <c r="D41" s="84">
        <f t="shared" si="38"/>
        <v>13932</v>
      </c>
      <c r="E41" s="84">
        <f t="shared" si="38"/>
        <v>23004</v>
      </c>
      <c r="F41" s="84">
        <f t="shared" si="38"/>
        <v>25434</v>
      </c>
      <c r="G41" s="84">
        <f t="shared" si="38"/>
        <v>30294</v>
      </c>
      <c r="H41" s="84">
        <f t="shared" si="38"/>
        <v>30294</v>
      </c>
      <c r="I41" s="84">
        <f t="shared" si="38"/>
        <v>30294</v>
      </c>
      <c r="J41" s="84">
        <f t="shared" si="38"/>
        <v>23004</v>
      </c>
      <c r="K41" s="84">
        <f t="shared" si="38"/>
        <v>14094</v>
      </c>
      <c r="L41" s="84">
        <f t="shared" si="38"/>
        <v>14094</v>
      </c>
      <c r="M41" s="84">
        <f t="shared" si="38"/>
        <v>14094</v>
      </c>
      <c r="N41" s="84">
        <f t="shared" si="38"/>
        <v>14094</v>
      </c>
      <c r="O41" s="84">
        <f t="shared" si="38"/>
        <v>15714</v>
      </c>
      <c r="P41" s="84">
        <f t="shared" ref="P41:AK41" si="39">P24+P33</f>
        <v>18144</v>
      </c>
      <c r="Q41" s="84">
        <f t="shared" si="39"/>
        <v>15714</v>
      </c>
      <c r="R41" s="84">
        <f t="shared" si="39"/>
        <v>18144</v>
      </c>
      <c r="S41" s="84">
        <f t="shared" si="39"/>
        <v>18144</v>
      </c>
      <c r="T41" s="84">
        <f t="shared" si="39"/>
        <v>15714</v>
      </c>
      <c r="U41" s="84">
        <f t="shared" si="39"/>
        <v>15714</v>
      </c>
      <c r="V41" s="84">
        <f t="shared" si="39"/>
        <v>15714</v>
      </c>
      <c r="W41" s="84">
        <f t="shared" si="39"/>
        <v>18144</v>
      </c>
      <c r="X41" s="84">
        <f t="shared" si="39"/>
        <v>15714</v>
      </c>
      <c r="Y41" s="84">
        <f t="shared" si="39"/>
        <v>25434</v>
      </c>
      <c r="Z41" s="84">
        <f t="shared" si="39"/>
        <v>26730</v>
      </c>
      <c r="AA41" s="84">
        <f t="shared" si="39"/>
        <v>26730</v>
      </c>
      <c r="AB41" s="84">
        <f t="shared" si="39"/>
        <v>26730</v>
      </c>
      <c r="AC41" s="84">
        <f t="shared" si="39"/>
        <v>15714</v>
      </c>
      <c r="AD41" s="84">
        <f t="shared" si="39"/>
        <v>15714</v>
      </c>
      <c r="AE41" s="84">
        <f t="shared" si="39"/>
        <v>14094</v>
      </c>
      <c r="AF41" s="84">
        <f t="shared" si="39"/>
        <v>15714</v>
      </c>
      <c r="AG41" s="84">
        <f t="shared" si="39"/>
        <v>14094</v>
      </c>
      <c r="AH41" s="84">
        <f t="shared" si="39"/>
        <v>14094</v>
      </c>
      <c r="AI41" s="84">
        <f t="shared" si="39"/>
        <v>14094</v>
      </c>
      <c r="AJ41" s="84">
        <f t="shared" si="39"/>
        <v>9234</v>
      </c>
      <c r="AK41" s="84">
        <f t="shared" si="39"/>
        <v>7614</v>
      </c>
    </row>
    <row r="42" spans="1:37"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row>
    <row r="43" spans="1:37" s="11" customFormat="1" ht="12.75" customHeight="1" x14ac:dyDescent="0.2">
      <c r="A43" s="42">
        <v>1</v>
      </c>
      <c r="B43" s="84">
        <f t="shared" ref="B43" si="40">B26+B32</f>
        <v>7209</v>
      </c>
      <c r="C43" s="84">
        <f t="shared" ref="C43:O43" si="41">C26+C32</f>
        <v>10449</v>
      </c>
      <c r="D43" s="84">
        <f t="shared" si="41"/>
        <v>14499</v>
      </c>
      <c r="E43" s="84">
        <f t="shared" si="41"/>
        <v>23409</v>
      </c>
      <c r="F43" s="84">
        <f t="shared" si="41"/>
        <v>25839</v>
      </c>
      <c r="G43" s="84">
        <f t="shared" si="41"/>
        <v>30699</v>
      </c>
      <c r="H43" s="84">
        <f t="shared" si="41"/>
        <v>30699</v>
      </c>
      <c r="I43" s="84">
        <f t="shared" si="41"/>
        <v>30699</v>
      </c>
      <c r="J43" s="84">
        <f t="shared" si="41"/>
        <v>23409</v>
      </c>
      <c r="K43" s="84">
        <f t="shared" si="41"/>
        <v>14499</v>
      </c>
      <c r="L43" s="84">
        <f t="shared" si="41"/>
        <v>14499</v>
      </c>
      <c r="M43" s="84">
        <f t="shared" si="41"/>
        <v>14499</v>
      </c>
      <c r="N43" s="84">
        <f t="shared" si="41"/>
        <v>14499</v>
      </c>
      <c r="O43" s="84">
        <f t="shared" si="41"/>
        <v>16119</v>
      </c>
      <c r="P43" s="84">
        <f t="shared" ref="P43:AK43" si="42">P26+P32</f>
        <v>18549</v>
      </c>
      <c r="Q43" s="84">
        <f t="shared" si="42"/>
        <v>16119</v>
      </c>
      <c r="R43" s="84">
        <f t="shared" si="42"/>
        <v>18549</v>
      </c>
      <c r="S43" s="84">
        <f t="shared" si="42"/>
        <v>18549</v>
      </c>
      <c r="T43" s="84">
        <f t="shared" si="42"/>
        <v>16119</v>
      </c>
      <c r="U43" s="84">
        <f t="shared" si="42"/>
        <v>16119</v>
      </c>
      <c r="V43" s="84">
        <f t="shared" si="42"/>
        <v>16119</v>
      </c>
      <c r="W43" s="84">
        <f t="shared" si="42"/>
        <v>18549</v>
      </c>
      <c r="X43" s="84">
        <f t="shared" si="42"/>
        <v>16119</v>
      </c>
      <c r="Y43" s="84">
        <f t="shared" si="42"/>
        <v>25839</v>
      </c>
      <c r="Z43" s="84">
        <f t="shared" si="42"/>
        <v>27135</v>
      </c>
      <c r="AA43" s="84">
        <f t="shared" si="42"/>
        <v>27135</v>
      </c>
      <c r="AB43" s="84">
        <f t="shared" si="42"/>
        <v>27135</v>
      </c>
      <c r="AC43" s="84">
        <f t="shared" si="42"/>
        <v>16119</v>
      </c>
      <c r="AD43" s="84">
        <f t="shared" si="42"/>
        <v>16119</v>
      </c>
      <c r="AE43" s="84">
        <f t="shared" si="42"/>
        <v>14499</v>
      </c>
      <c r="AF43" s="84">
        <f t="shared" si="42"/>
        <v>16119</v>
      </c>
      <c r="AG43" s="84">
        <f t="shared" si="42"/>
        <v>14499</v>
      </c>
      <c r="AH43" s="84">
        <f t="shared" si="42"/>
        <v>14499</v>
      </c>
      <c r="AI43" s="84">
        <f t="shared" si="42"/>
        <v>14499</v>
      </c>
      <c r="AJ43" s="84">
        <f t="shared" si="42"/>
        <v>9639</v>
      </c>
      <c r="AK43" s="84">
        <f t="shared" si="42"/>
        <v>8019</v>
      </c>
    </row>
    <row r="44" spans="1:37" s="11" customFormat="1" ht="12.75" customHeight="1" x14ac:dyDescent="0.2">
      <c r="A44" s="42">
        <v>2</v>
      </c>
      <c r="B44" s="84">
        <f t="shared" ref="B44" si="43">B27+B33</f>
        <v>8262</v>
      </c>
      <c r="C44" s="84">
        <f t="shared" ref="C44:O44" si="44">C27+C33</f>
        <v>11502</v>
      </c>
      <c r="D44" s="84">
        <f t="shared" si="44"/>
        <v>15552</v>
      </c>
      <c r="E44" s="84">
        <f t="shared" si="44"/>
        <v>24624</v>
      </c>
      <c r="F44" s="84">
        <f t="shared" si="44"/>
        <v>27054</v>
      </c>
      <c r="G44" s="84">
        <f t="shared" si="44"/>
        <v>31914</v>
      </c>
      <c r="H44" s="84">
        <f t="shared" si="44"/>
        <v>31914</v>
      </c>
      <c r="I44" s="84">
        <f t="shared" si="44"/>
        <v>31914</v>
      </c>
      <c r="J44" s="84">
        <f t="shared" si="44"/>
        <v>24624</v>
      </c>
      <c r="K44" s="84">
        <f t="shared" si="44"/>
        <v>15714</v>
      </c>
      <c r="L44" s="84">
        <f t="shared" si="44"/>
        <v>15714</v>
      </c>
      <c r="M44" s="84">
        <f t="shared" si="44"/>
        <v>15714</v>
      </c>
      <c r="N44" s="84">
        <f t="shared" si="44"/>
        <v>15714</v>
      </c>
      <c r="O44" s="84">
        <f t="shared" si="44"/>
        <v>17334</v>
      </c>
      <c r="P44" s="84">
        <f t="shared" ref="P44:AK44" si="45">P27+P33</f>
        <v>19764</v>
      </c>
      <c r="Q44" s="84">
        <f t="shared" si="45"/>
        <v>17334</v>
      </c>
      <c r="R44" s="84">
        <f t="shared" si="45"/>
        <v>19764</v>
      </c>
      <c r="S44" s="84">
        <f t="shared" si="45"/>
        <v>19764</v>
      </c>
      <c r="T44" s="84">
        <f t="shared" si="45"/>
        <v>17334</v>
      </c>
      <c r="U44" s="84">
        <f t="shared" si="45"/>
        <v>17334</v>
      </c>
      <c r="V44" s="84">
        <f t="shared" si="45"/>
        <v>17334</v>
      </c>
      <c r="W44" s="84">
        <f t="shared" si="45"/>
        <v>19764</v>
      </c>
      <c r="X44" s="84">
        <f t="shared" si="45"/>
        <v>17334</v>
      </c>
      <c r="Y44" s="84">
        <f t="shared" si="45"/>
        <v>27054</v>
      </c>
      <c r="Z44" s="84">
        <f t="shared" si="45"/>
        <v>28350</v>
      </c>
      <c r="AA44" s="84">
        <f t="shared" si="45"/>
        <v>28350</v>
      </c>
      <c r="AB44" s="84">
        <f t="shared" si="45"/>
        <v>28350</v>
      </c>
      <c r="AC44" s="84">
        <f t="shared" si="45"/>
        <v>17334</v>
      </c>
      <c r="AD44" s="84">
        <f t="shared" si="45"/>
        <v>17334</v>
      </c>
      <c r="AE44" s="84">
        <f t="shared" si="45"/>
        <v>15714</v>
      </c>
      <c r="AF44" s="84">
        <f t="shared" si="45"/>
        <v>17334</v>
      </c>
      <c r="AG44" s="84">
        <f t="shared" si="45"/>
        <v>15714</v>
      </c>
      <c r="AH44" s="84">
        <f t="shared" si="45"/>
        <v>15714</v>
      </c>
      <c r="AI44" s="84">
        <f t="shared" si="45"/>
        <v>15714</v>
      </c>
      <c r="AJ44" s="84">
        <f t="shared" si="45"/>
        <v>10854</v>
      </c>
      <c r="AK44" s="84">
        <f t="shared" si="45"/>
        <v>9234</v>
      </c>
    </row>
    <row r="45" spans="1:37"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37" s="11" customFormat="1" ht="12.75" customHeight="1" x14ac:dyDescent="0.2">
      <c r="A46" s="42">
        <v>1</v>
      </c>
      <c r="B46" s="84">
        <f t="shared" ref="B46" si="46">B29+B32</f>
        <v>8019</v>
      </c>
      <c r="C46" s="84">
        <f t="shared" ref="C46:O46" si="47">C29+C32</f>
        <v>11259</v>
      </c>
      <c r="D46" s="84">
        <f t="shared" si="47"/>
        <v>15309</v>
      </c>
      <c r="E46" s="84">
        <f t="shared" si="47"/>
        <v>25029</v>
      </c>
      <c r="F46" s="84">
        <f t="shared" si="47"/>
        <v>27459</v>
      </c>
      <c r="G46" s="84">
        <f t="shared" si="47"/>
        <v>32319</v>
      </c>
      <c r="H46" s="84">
        <f t="shared" si="47"/>
        <v>32319</v>
      </c>
      <c r="I46" s="84">
        <f t="shared" si="47"/>
        <v>32319</v>
      </c>
      <c r="J46" s="84">
        <f t="shared" si="47"/>
        <v>25029</v>
      </c>
      <c r="K46" s="84">
        <f t="shared" si="47"/>
        <v>16119</v>
      </c>
      <c r="L46" s="84">
        <f t="shared" si="47"/>
        <v>15309</v>
      </c>
      <c r="M46" s="84">
        <f t="shared" si="47"/>
        <v>15309</v>
      </c>
      <c r="N46" s="84">
        <f t="shared" si="47"/>
        <v>15309</v>
      </c>
      <c r="O46" s="84">
        <f t="shared" si="47"/>
        <v>16929</v>
      </c>
      <c r="P46" s="84">
        <f t="shared" ref="P46:AK46" si="48">P29+P32</f>
        <v>19359</v>
      </c>
      <c r="Q46" s="84">
        <f t="shared" si="48"/>
        <v>16929</v>
      </c>
      <c r="R46" s="84">
        <f t="shared" si="48"/>
        <v>19359</v>
      </c>
      <c r="S46" s="84">
        <f t="shared" si="48"/>
        <v>19359</v>
      </c>
      <c r="T46" s="84">
        <f t="shared" si="48"/>
        <v>16929</v>
      </c>
      <c r="U46" s="84">
        <f t="shared" si="48"/>
        <v>16929</v>
      </c>
      <c r="V46" s="84">
        <f t="shared" si="48"/>
        <v>16929</v>
      </c>
      <c r="W46" s="84">
        <f t="shared" si="48"/>
        <v>19359</v>
      </c>
      <c r="X46" s="84">
        <f t="shared" si="48"/>
        <v>16929</v>
      </c>
      <c r="Y46" s="84">
        <f t="shared" si="48"/>
        <v>26649</v>
      </c>
      <c r="Z46" s="84">
        <f t="shared" si="48"/>
        <v>27945</v>
      </c>
      <c r="AA46" s="84">
        <f t="shared" si="48"/>
        <v>27945</v>
      </c>
      <c r="AB46" s="84">
        <f t="shared" si="48"/>
        <v>27945</v>
      </c>
      <c r="AC46" s="84">
        <f t="shared" si="48"/>
        <v>16929</v>
      </c>
      <c r="AD46" s="84">
        <f t="shared" si="48"/>
        <v>16929</v>
      </c>
      <c r="AE46" s="84">
        <f t="shared" si="48"/>
        <v>15309</v>
      </c>
      <c r="AF46" s="84">
        <f t="shared" si="48"/>
        <v>16929</v>
      </c>
      <c r="AG46" s="84">
        <f t="shared" si="48"/>
        <v>15309</v>
      </c>
      <c r="AH46" s="84">
        <f t="shared" si="48"/>
        <v>15309</v>
      </c>
      <c r="AI46" s="84">
        <f t="shared" si="48"/>
        <v>15309</v>
      </c>
      <c r="AJ46" s="84">
        <f t="shared" si="48"/>
        <v>10449</v>
      </c>
      <c r="AK46" s="84">
        <f t="shared" si="48"/>
        <v>8829</v>
      </c>
    </row>
    <row r="47" spans="1:37" s="11" customFormat="1" ht="12.75" customHeight="1" x14ac:dyDescent="0.2">
      <c r="A47" s="42">
        <v>2</v>
      </c>
      <c r="B47" s="84">
        <f t="shared" ref="B47" si="49">B30+B33</f>
        <v>9072</v>
      </c>
      <c r="C47" s="84">
        <f t="shared" ref="C47:O47" si="50">C30+C33</f>
        <v>12312</v>
      </c>
      <c r="D47" s="84">
        <f t="shared" si="50"/>
        <v>16362</v>
      </c>
      <c r="E47" s="84">
        <f t="shared" si="50"/>
        <v>26244</v>
      </c>
      <c r="F47" s="84">
        <f t="shared" si="50"/>
        <v>28674</v>
      </c>
      <c r="G47" s="84">
        <f t="shared" si="50"/>
        <v>33534</v>
      </c>
      <c r="H47" s="84">
        <f t="shared" si="50"/>
        <v>33534</v>
      </c>
      <c r="I47" s="84">
        <f t="shared" si="50"/>
        <v>33534</v>
      </c>
      <c r="J47" s="84">
        <f t="shared" si="50"/>
        <v>26244</v>
      </c>
      <c r="K47" s="84">
        <f t="shared" si="50"/>
        <v>17334</v>
      </c>
      <c r="L47" s="84">
        <f t="shared" si="50"/>
        <v>16524</v>
      </c>
      <c r="M47" s="84">
        <f t="shared" si="50"/>
        <v>16524</v>
      </c>
      <c r="N47" s="84">
        <f t="shared" si="50"/>
        <v>16524</v>
      </c>
      <c r="O47" s="84">
        <f t="shared" si="50"/>
        <v>18144</v>
      </c>
      <c r="P47" s="84">
        <f t="shared" ref="P47:AK47" si="51">P30+P33</f>
        <v>20574</v>
      </c>
      <c r="Q47" s="84">
        <f t="shared" si="51"/>
        <v>18144</v>
      </c>
      <c r="R47" s="84">
        <f t="shared" si="51"/>
        <v>20574</v>
      </c>
      <c r="S47" s="84">
        <f t="shared" si="51"/>
        <v>20574</v>
      </c>
      <c r="T47" s="84">
        <f t="shared" si="51"/>
        <v>18144</v>
      </c>
      <c r="U47" s="84">
        <f t="shared" si="51"/>
        <v>18144</v>
      </c>
      <c r="V47" s="84">
        <f t="shared" si="51"/>
        <v>18144</v>
      </c>
      <c r="W47" s="84">
        <f t="shared" si="51"/>
        <v>20574</v>
      </c>
      <c r="X47" s="84">
        <f t="shared" si="51"/>
        <v>18144</v>
      </c>
      <c r="Y47" s="84">
        <f t="shared" si="51"/>
        <v>27864</v>
      </c>
      <c r="Z47" s="84">
        <f t="shared" si="51"/>
        <v>29160</v>
      </c>
      <c r="AA47" s="84">
        <f t="shared" si="51"/>
        <v>29160</v>
      </c>
      <c r="AB47" s="84">
        <f t="shared" si="51"/>
        <v>29160</v>
      </c>
      <c r="AC47" s="84">
        <f t="shared" si="51"/>
        <v>18144</v>
      </c>
      <c r="AD47" s="84">
        <f t="shared" si="51"/>
        <v>18144</v>
      </c>
      <c r="AE47" s="84">
        <f t="shared" si="51"/>
        <v>16524</v>
      </c>
      <c r="AF47" s="84">
        <f t="shared" si="51"/>
        <v>18144</v>
      </c>
      <c r="AG47" s="84">
        <f t="shared" si="51"/>
        <v>16524</v>
      </c>
      <c r="AH47" s="84">
        <f t="shared" si="51"/>
        <v>16524</v>
      </c>
      <c r="AI47" s="84">
        <f t="shared" si="51"/>
        <v>16524</v>
      </c>
      <c r="AJ47" s="84">
        <f t="shared" si="51"/>
        <v>11664</v>
      </c>
      <c r="AK47" s="84">
        <f t="shared" si="51"/>
        <v>10044</v>
      </c>
    </row>
    <row r="48" spans="1:37" s="11" customFormat="1" ht="12.75" customHeight="1" x14ac:dyDescent="0.2">
      <c r="A48" s="123"/>
    </row>
    <row r="49" spans="1:2" x14ac:dyDescent="0.2">
      <c r="A49" s="223" t="s">
        <v>157</v>
      </c>
    </row>
    <row r="50" spans="1:2" x14ac:dyDescent="0.2">
      <c r="A50" s="223"/>
    </row>
    <row r="51" spans="1:2" ht="13.5" thickBot="1" x14ac:dyDescent="0.25">
      <c r="A51" s="123"/>
    </row>
    <row r="52" spans="1:2" s="11" customFormat="1" ht="178.5" customHeight="1" thickBot="1" x14ac:dyDescent="0.25">
      <c r="A52" s="220" t="s">
        <v>299</v>
      </c>
      <c r="B52" s="219"/>
    </row>
    <row r="53" spans="1:2" s="11" customFormat="1" ht="12.75" customHeight="1" x14ac:dyDescent="0.2"/>
    <row r="54" spans="1:2" x14ac:dyDescent="0.2">
      <c r="A54" s="156" t="s">
        <v>80</v>
      </c>
    </row>
    <row r="55" spans="1:2" ht="25.5" customHeight="1" x14ac:dyDescent="0.2">
      <c r="A55" s="150" t="s">
        <v>295</v>
      </c>
    </row>
    <row r="56" spans="1:2" ht="49.5" customHeight="1" x14ac:dyDescent="0.2">
      <c r="A56" s="150" t="s">
        <v>296</v>
      </c>
    </row>
    <row r="57" spans="1:2" ht="12.75" customHeight="1" x14ac:dyDescent="0.2">
      <c r="A57"/>
    </row>
    <row r="58" spans="1:2" x14ac:dyDescent="0.2">
      <c r="A58" s="137" t="s">
        <v>58</v>
      </c>
    </row>
    <row r="59" spans="1:2" s="155" customFormat="1" ht="35.25" customHeight="1" x14ac:dyDescent="0.2">
      <c r="A59" s="138" t="s">
        <v>163</v>
      </c>
    </row>
    <row r="60" spans="1:2" s="155" customFormat="1" ht="35.25" customHeight="1" x14ac:dyDescent="0.2">
      <c r="A60" s="150" t="s">
        <v>188</v>
      </c>
    </row>
    <row r="61" spans="1:2" s="155" customFormat="1" ht="35.25" customHeight="1" x14ac:dyDescent="0.2">
      <c r="A61" s="138" t="s">
        <v>164</v>
      </c>
    </row>
    <row r="62" spans="1:2" s="155" customFormat="1" ht="13.5" customHeight="1" x14ac:dyDescent="0.2">
      <c r="A62" s="138" t="s">
        <v>165</v>
      </c>
    </row>
    <row r="63" spans="1:2" s="155" customFormat="1" ht="35.25" customHeight="1" x14ac:dyDescent="0.2">
      <c r="A63" s="138" t="s">
        <v>162</v>
      </c>
    </row>
    <row r="64" spans="1:2" ht="24" x14ac:dyDescent="0.2">
      <c r="A64" s="145" t="s">
        <v>173</v>
      </c>
    </row>
    <row r="65" spans="1:1" s="155" customFormat="1" ht="26.25" customHeight="1" x14ac:dyDescent="0.2">
      <c r="A65" s="157" t="s">
        <v>90</v>
      </c>
    </row>
    <row r="66" spans="1:1" s="155" customFormat="1" ht="12" customHeight="1" x14ac:dyDescent="0.2">
      <c r="A66" s="157"/>
    </row>
    <row r="67" spans="1:1" s="155" customFormat="1" ht="198.75" customHeight="1" x14ac:dyDescent="0.2">
      <c r="A67" s="186" t="s">
        <v>208</v>
      </c>
    </row>
    <row r="68" spans="1:1" x14ac:dyDescent="0.2">
      <c r="A68" s="146"/>
    </row>
    <row r="69" spans="1:1" ht="24" x14ac:dyDescent="0.2">
      <c r="A69" s="156" t="s">
        <v>92</v>
      </c>
    </row>
    <row r="70" spans="1:1" ht="40.5" hidden="1" customHeight="1" x14ac:dyDescent="0.2">
      <c r="A70" s="221" t="s">
        <v>222</v>
      </c>
    </row>
    <row r="71" spans="1:1" s="11" customFormat="1" ht="24" customHeight="1" x14ac:dyDescent="0.2">
      <c r="A71" s="144" t="s">
        <v>297</v>
      </c>
    </row>
    <row r="72" spans="1:1" x14ac:dyDescent="0.2">
      <c r="A72" s="13"/>
    </row>
    <row r="73" spans="1:1" x14ac:dyDescent="0.2">
      <c r="A73" s="139" t="s">
        <v>65</v>
      </c>
    </row>
    <row r="74" spans="1:1" ht="98.25" customHeight="1" x14ac:dyDescent="0.2">
      <c r="A74" s="152" t="s">
        <v>298</v>
      </c>
    </row>
    <row r="75" spans="1:1" x14ac:dyDescent="0.2">
      <c r="A75" s="13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sheetData>
  <mergeCells count="1">
    <mergeCell ref="A49:A50"/>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1"/>
  <sheetViews>
    <sheetView topLeftCell="A62" workbookViewId="0">
      <pane xSplit="1" topLeftCell="B1" activePane="topRight" state="frozen"/>
      <selection activeCell="A10" sqref="A10"/>
      <selection pane="topRight" activeCell="A74" sqref="A74"/>
    </sheetView>
  </sheetViews>
  <sheetFormatPr defaultColWidth="10.140625" defaultRowHeight="12.75" x14ac:dyDescent="0.2"/>
  <cols>
    <col min="1" max="1" width="45.28515625" style="5" customWidth="1"/>
    <col min="4" max="12" width="0" hidden="1" customWidth="1"/>
    <col min="27" max="33" width="0" hidden="1" customWidth="1"/>
  </cols>
  <sheetData>
    <row r="1" spans="1:37" ht="24" x14ac:dyDescent="0.2">
      <c r="A1" s="47" t="s">
        <v>50</v>
      </c>
    </row>
    <row r="2" spans="1:37" ht="13.5" hidden="1" customHeight="1" thickBot="1" x14ac:dyDescent="0.25">
      <c r="A2"/>
    </row>
    <row r="3" spans="1:37" hidden="1" x14ac:dyDescent="0.2">
      <c r="A3" s="164" t="s">
        <v>170</v>
      </c>
    </row>
    <row r="4" spans="1:37" ht="21.75" hidden="1" customHeight="1" x14ac:dyDescent="0.2">
      <c r="A4" s="161" t="s">
        <v>52</v>
      </c>
      <c r="B4" s="148">
        <f>'Отдыхай и Катай FIT20+35Мантера'!B4</f>
        <v>45639</v>
      </c>
      <c r="C4" s="148">
        <f>'Отдыхай и Катай FIT20+35Мантера'!C4</f>
        <v>45646</v>
      </c>
      <c r="D4" s="218">
        <f>'Отдыхай и Катай FIT20+35Мантера'!D4</f>
        <v>45653</v>
      </c>
      <c r="E4" s="218">
        <f>'Отдыхай и Катай FIT20+35Мантера'!E4</f>
        <v>45655</v>
      </c>
      <c r="F4" s="218">
        <f>'Отдыхай и Катай FIT20+35Мантера'!F4</f>
        <v>45656</v>
      </c>
      <c r="G4" s="218">
        <f>'Отдыхай и Катай FIT20+35Мантера'!G4</f>
        <v>45658</v>
      </c>
      <c r="H4" s="218">
        <f>'Отдыхай и Катай FIT20+35Мантера'!H4</f>
        <v>45660</v>
      </c>
      <c r="I4" s="218">
        <f>'Отдыхай и Катай FIT20+35Мантера'!I4</f>
        <v>45663</v>
      </c>
      <c r="J4" s="218">
        <f>'Отдыхай и Катай FIT20+35Мантера'!J4</f>
        <v>45664</v>
      </c>
      <c r="K4" s="218">
        <f>'Отдыхай и Катай FIT20+35Мантера'!K4</f>
        <v>45665</v>
      </c>
      <c r="L4" s="218">
        <f>'Отдыхай и Катай FIT20+35Мантера'!L4</f>
        <v>45666</v>
      </c>
      <c r="M4" s="148">
        <f>'Отдыхай и Катай FIT20+35Мантера'!M4</f>
        <v>45670</v>
      </c>
      <c r="N4" s="148">
        <f>'Отдыхай и Катай FIT20+35Мантера'!N4</f>
        <v>45674</v>
      </c>
      <c r="O4" s="148">
        <f>'Отдыхай и Катай FIT20+35Мантера'!O4</f>
        <v>45676</v>
      </c>
      <c r="P4" s="148">
        <f>'Отдыхай и Катай FIT20+35Мантера'!P4</f>
        <v>45681</v>
      </c>
      <c r="Q4" s="148">
        <f>'Отдыхай и Катай FIT20+35Мантера'!Q4</f>
        <v>45683</v>
      </c>
      <c r="R4" s="148">
        <f>'Отдыхай и Катай FIT20+35Мантера'!R4</f>
        <v>45688</v>
      </c>
      <c r="S4" s="148">
        <f>'Отдыхай и Катай FIT20+35Мантера'!S4</f>
        <v>45689</v>
      </c>
      <c r="T4" s="148">
        <f>'Отдыхай и Катай FIT20+35Мантера'!T4</f>
        <v>45690</v>
      </c>
      <c r="U4" s="148">
        <f>'Отдыхай и Катай FIT20+35Мантера'!U4</f>
        <v>45691</v>
      </c>
      <c r="V4" s="148">
        <f>'Отдыхай и Катай FIT20+35Мантера'!V4</f>
        <v>45692</v>
      </c>
      <c r="W4" s="148">
        <f>'Отдыхай и Катай FIT20+35Мантера'!W4</f>
        <v>45695</v>
      </c>
      <c r="X4" s="148">
        <f>'Отдыхай и Катай FIT20+35Мантера'!X4</f>
        <v>45697</v>
      </c>
      <c r="Y4" s="148">
        <f>'Отдыхай и Катай FIT20+35Мантера'!Y4</f>
        <v>45702</v>
      </c>
      <c r="Z4" s="148">
        <f>'Отдыхай и Катай FIT20+35Мантера'!Z4</f>
        <v>45708</v>
      </c>
      <c r="AA4" s="218">
        <f>'Отдыхай и Катай FIT20+35Мантера'!AA4</f>
        <v>45709</v>
      </c>
      <c r="AB4" s="218">
        <f>'Отдыхай и Катай FIT20+35Мантера'!AB4</f>
        <v>45712</v>
      </c>
      <c r="AC4" s="218">
        <f>'Отдыхай и Катай FIT20+35Мантера'!AC4</f>
        <v>45714</v>
      </c>
      <c r="AD4" s="218">
        <f>'Отдыхай и Катай FIT20+35Мантера'!AD4</f>
        <v>45717</v>
      </c>
      <c r="AE4" s="218">
        <f>'Отдыхай и Катай FIT20+35Мантера'!AE4</f>
        <v>45718</v>
      </c>
      <c r="AF4" s="218">
        <f>'Отдыхай и Катай FIT20+35Мантера'!AF4</f>
        <v>45723</v>
      </c>
      <c r="AG4" s="218">
        <f>'Отдыхай и Катай FIT20+35Мантера'!AG4</f>
        <v>45725</v>
      </c>
      <c r="AH4" s="148">
        <f>'Отдыхай и Катай FIT20+35Мантера'!AH4</f>
        <v>45727</v>
      </c>
      <c r="AI4" s="148">
        <f>'Отдыхай и Катай FIT20+35Мантера'!AI4</f>
        <v>45730</v>
      </c>
      <c r="AJ4" s="148">
        <f>'Отдыхай и Катай FIT20+35Мантера'!AJ4</f>
        <v>45732</v>
      </c>
      <c r="AK4" s="148">
        <f>'Отдыхай и Катай FIT20+35Мантера'!AK4</f>
        <v>45746</v>
      </c>
    </row>
    <row r="5" spans="1:37" ht="21.75" hidden="1" customHeight="1" x14ac:dyDescent="0.2">
      <c r="A5" s="161"/>
      <c r="B5" s="148">
        <f>'Отдыхай и Катай FIT20+35Мантера'!B5</f>
        <v>45645</v>
      </c>
      <c r="C5" s="148">
        <f>'Отдыхай и Катай FIT20+35Мантера'!C5</f>
        <v>45652</v>
      </c>
      <c r="D5" s="218">
        <f>'Отдыхай и Катай FIT20+35Мантера'!D5</f>
        <v>45654</v>
      </c>
      <c r="E5" s="218">
        <f>'Отдыхай и Катай FIT20+35Мантера'!E5</f>
        <v>45655</v>
      </c>
      <c r="F5" s="218">
        <f>'Отдыхай и Катай FIT20+35Мантера'!F5</f>
        <v>45657</v>
      </c>
      <c r="G5" s="218">
        <f>'Отдыхай и Катай FIT20+35Мантера'!G5</f>
        <v>45659</v>
      </c>
      <c r="H5" s="218">
        <f>'Отдыхай и Катай FIT20+35Мантера'!H5</f>
        <v>45662</v>
      </c>
      <c r="I5" s="218">
        <f>'Отдыхай и Катай FIT20+35Мантера'!I5</f>
        <v>45663</v>
      </c>
      <c r="J5" s="218">
        <f>'Отдыхай и Катай FIT20+35Мантера'!J5</f>
        <v>45664</v>
      </c>
      <c r="K5" s="218">
        <f>'Отдыхай и Катай FIT20+35Мантера'!K5</f>
        <v>45665</v>
      </c>
      <c r="L5" s="218">
        <f>'Отдыхай и Катай FIT20+35Мантера'!L5</f>
        <v>45669</v>
      </c>
      <c r="M5" s="148">
        <f>'Отдыхай и Катай FIT20+35Мантера'!M5</f>
        <v>45673</v>
      </c>
      <c r="N5" s="148">
        <f>'Отдыхай и Катай FIT20+35Мантера'!N5</f>
        <v>45675</v>
      </c>
      <c r="O5" s="148">
        <f>'Отдыхай и Катай FIT20+35Мантера'!O5</f>
        <v>45680</v>
      </c>
      <c r="P5" s="148">
        <f>'Отдыхай и Катай FIT20+35Мантера'!P5</f>
        <v>45682</v>
      </c>
      <c r="Q5" s="148">
        <f>'Отдыхай и Катай FIT20+35Мантера'!Q5</f>
        <v>45687</v>
      </c>
      <c r="R5" s="148">
        <f>'Отдыхай и Катай FIT20+35Мантера'!R5</f>
        <v>45688</v>
      </c>
      <c r="S5" s="148">
        <f>'Отдыхай и Катай FIT20+35Мантера'!S5</f>
        <v>45689</v>
      </c>
      <c r="T5" s="148">
        <f>'Отдыхай и Катай FIT20+35Мантера'!T5</f>
        <v>45690</v>
      </c>
      <c r="U5" s="148">
        <f>'Отдыхай и Катай FIT20+35Мантера'!U5</f>
        <v>45691</v>
      </c>
      <c r="V5" s="148">
        <f>'Отдыхай и Катай FIT20+35Мантера'!V5</f>
        <v>45694</v>
      </c>
      <c r="W5" s="148">
        <f>'Отдыхай и Катай FIT20+35Мантера'!W5</f>
        <v>45696</v>
      </c>
      <c r="X5" s="148">
        <f>'Отдыхай и Катай FIT20+35Мантера'!X5</f>
        <v>45701</v>
      </c>
      <c r="Y5" s="148">
        <f>'Отдыхай и Катай FIT20+35Мантера'!Y5</f>
        <v>45707</v>
      </c>
      <c r="Z5" s="148">
        <f>'Отдыхай и Катай FIT20+35Мантера'!Z5</f>
        <v>45708</v>
      </c>
      <c r="AA5" s="218">
        <f>'Отдыхай и Катай FIT20+35Мантера'!AA5</f>
        <v>45711</v>
      </c>
      <c r="AB5" s="218">
        <f>'Отдыхай и Катай FIT20+35Мантера'!AB5</f>
        <v>45713</v>
      </c>
      <c r="AC5" s="218">
        <f>'Отдыхай и Катай FIT20+35Мантера'!AC5</f>
        <v>45716</v>
      </c>
      <c r="AD5" s="218">
        <f>'Отдыхай и Катай FIT20+35Мантера'!AD5</f>
        <v>45717</v>
      </c>
      <c r="AE5" s="218">
        <f>'Отдыхай и Катай FIT20+35Мантера'!AE5</f>
        <v>45722</v>
      </c>
      <c r="AF5" s="218">
        <f>'Отдыхай и Катай FIT20+35Мантера'!AF5</f>
        <v>45724</v>
      </c>
      <c r="AG5" s="218">
        <f>'Отдыхай и Катай FIT20+35Мантера'!AG5</f>
        <v>45726</v>
      </c>
      <c r="AH5" s="148">
        <f>'Отдыхай и Катай FIT20+35Мантера'!AH5</f>
        <v>45729</v>
      </c>
      <c r="AI5" s="148">
        <f>'Отдыхай и Катай FIT20+35Мантера'!AI5</f>
        <v>45731</v>
      </c>
      <c r="AJ5" s="148">
        <f>'Отдыхай и Катай FIT20+35Мантера'!AJ5</f>
        <v>45745</v>
      </c>
      <c r="AK5" s="148">
        <f>'Отдыхай и Катай FIT20+35Мантера'!AK5</f>
        <v>45747</v>
      </c>
    </row>
    <row r="6" spans="1:37" s="11" customFormat="1" ht="12.75" hidden="1" customHeight="1" x14ac:dyDescent="0.2">
      <c r="A6" s="162" t="s">
        <v>53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row>
    <row r="7" spans="1:37" s="11" customFormat="1" ht="12.75" hidden="1" customHeight="1" x14ac:dyDescent="0.2">
      <c r="A7" s="163">
        <v>1</v>
      </c>
      <c r="B7" s="160">
        <f>'Отдыхай и Катай FIT20+35Мантера'!B7</f>
        <v>6900</v>
      </c>
      <c r="C7" s="160">
        <f>'Отдыхай и Катай FIT20+35Мантера'!C7</f>
        <v>10900</v>
      </c>
      <c r="D7" s="160">
        <f>'Отдыхай и Катай FIT20+35Мантера'!D7</f>
        <v>15900</v>
      </c>
      <c r="E7" s="160">
        <f>'Отдыхай и Катай FIT20+35Мантера'!E7</f>
        <v>26900</v>
      </c>
      <c r="F7" s="160">
        <f>'Отдыхай и Катай FIT20+35Мантера'!F7</f>
        <v>29900</v>
      </c>
      <c r="G7" s="160">
        <f>'Отдыхай и Катай FIT20+35Мантера'!G7</f>
        <v>35900</v>
      </c>
      <c r="H7" s="160">
        <f>'Отдыхай и Катай FIT20+35Мантера'!H7</f>
        <v>35900</v>
      </c>
      <c r="I7" s="160">
        <f>'Отдыхай и Катай FIT20+35Мантера'!I7</f>
        <v>35900</v>
      </c>
      <c r="J7" s="160">
        <f>'Отдыхай и Катай FIT20+35Мантера'!J7</f>
        <v>26900</v>
      </c>
      <c r="K7" s="160">
        <f>'Отдыхай и Катай FIT20+35Мантера'!K7</f>
        <v>15900</v>
      </c>
      <c r="L7" s="160">
        <f>'Отдыхай и Катай FIT20+35Мантера'!L7</f>
        <v>15900</v>
      </c>
      <c r="M7" s="160">
        <f>'Отдыхай и Катай FIT20+35Мантера'!M7</f>
        <v>15900</v>
      </c>
      <c r="N7" s="160">
        <f>'Отдыхай и Катай FIT20+35Мантера'!N7</f>
        <v>15900</v>
      </c>
      <c r="O7" s="160">
        <f>'Отдыхай и Катай FIT20+35Мантера'!O7</f>
        <v>17900</v>
      </c>
      <c r="P7" s="160">
        <f>'Отдыхай и Катай FIT20+35Мантера'!P7</f>
        <v>20900</v>
      </c>
      <c r="Q7" s="160">
        <f>'Отдыхай и Катай FIT20+35Мантера'!Q7</f>
        <v>17900</v>
      </c>
      <c r="R7" s="160">
        <f>'Отдыхай и Катай FIT20+35Мантера'!R7</f>
        <v>20900</v>
      </c>
      <c r="S7" s="160">
        <f>'Отдыхай и Катай FIT20+35Мантера'!S7</f>
        <v>20900</v>
      </c>
      <c r="T7" s="160">
        <f>'Отдыхай и Катай FIT20+35Мантера'!T7</f>
        <v>17900</v>
      </c>
      <c r="U7" s="160">
        <f>'Отдыхай и Катай FIT20+35Мантера'!U7</f>
        <v>17900</v>
      </c>
      <c r="V7" s="160">
        <f>'Отдыхай и Катай FIT20+35Мантера'!V7</f>
        <v>17900</v>
      </c>
      <c r="W7" s="160">
        <f>'Отдыхай и Катай FIT20+35Мантера'!W7</f>
        <v>20900</v>
      </c>
      <c r="X7" s="160">
        <f>'Отдыхай и Катай FIT20+35Мантера'!X7</f>
        <v>17900</v>
      </c>
      <c r="Y7" s="160">
        <f>'Отдыхай и Катай FIT20+35Мантера'!Y7</f>
        <v>29900</v>
      </c>
      <c r="Z7" s="160">
        <f>'Отдыхай и Катай FIT20+35Мантера'!Z7</f>
        <v>31500</v>
      </c>
      <c r="AA7" s="160">
        <f>'Отдыхай и Катай FIT20+35Мантера'!AA7</f>
        <v>31500</v>
      </c>
      <c r="AB7" s="160">
        <f>'Отдыхай и Катай FIT20+35Мантера'!AB7</f>
        <v>31500</v>
      </c>
      <c r="AC7" s="160">
        <f>'Отдыхай и Катай FIT20+35Мантера'!AC7</f>
        <v>17900</v>
      </c>
      <c r="AD7" s="160">
        <f>'Отдыхай и Катай FIT20+35Мантера'!AD7</f>
        <v>17900</v>
      </c>
      <c r="AE7" s="160">
        <f>'Отдыхай и Катай FIT20+35Мантера'!AE7</f>
        <v>15900</v>
      </c>
      <c r="AF7" s="160">
        <f>'Отдыхай и Катай FIT20+35Мантера'!AF7</f>
        <v>17900</v>
      </c>
      <c r="AG7" s="160">
        <f>'Отдыхай и Катай FIT20+35Мантера'!AG7</f>
        <v>15900</v>
      </c>
      <c r="AH7" s="160">
        <f>'Отдыхай и Катай FIT20+35Мантера'!AH7</f>
        <v>15900</v>
      </c>
      <c r="AI7" s="160">
        <f>'Отдыхай и Катай FIT20+35Мантера'!AI7</f>
        <v>15900</v>
      </c>
      <c r="AJ7" s="160">
        <f>'Отдыхай и Катай FIT20+35Мантера'!AJ7</f>
        <v>9900</v>
      </c>
      <c r="AK7" s="160">
        <f>'Отдыхай и Катай FIT20+35Мантера'!AK7</f>
        <v>7900</v>
      </c>
    </row>
    <row r="8" spans="1:37" s="11" customFormat="1" ht="12.75" hidden="1" customHeight="1" x14ac:dyDescent="0.2">
      <c r="A8" s="163">
        <v>2</v>
      </c>
      <c r="B8" s="160">
        <f>'Отдыхай и Катай FIT20+35Мантера'!B8</f>
        <v>8200</v>
      </c>
      <c r="C8" s="160">
        <f>'Отдыхай и Катай FIT20+35Мантера'!C8</f>
        <v>12200</v>
      </c>
      <c r="D8" s="160">
        <f>'Отдыхай и Катай FIT20+35Мантера'!D8</f>
        <v>17200</v>
      </c>
      <c r="E8" s="160">
        <f>'Отдыхай и Катай FIT20+35Мантера'!E8</f>
        <v>28400</v>
      </c>
      <c r="F8" s="160">
        <f>'Отдыхай и Катай FIT20+35Мантера'!F8</f>
        <v>31400</v>
      </c>
      <c r="G8" s="160">
        <f>'Отдыхай и Катай FIT20+35Мантера'!G8</f>
        <v>37400</v>
      </c>
      <c r="H8" s="160">
        <f>'Отдыхай и Катай FIT20+35Мантера'!H8</f>
        <v>37400</v>
      </c>
      <c r="I8" s="160">
        <f>'Отдыхай и Катай FIT20+35Мантера'!I8</f>
        <v>37400</v>
      </c>
      <c r="J8" s="160">
        <f>'Отдыхай и Катай FIT20+35Мантера'!J8</f>
        <v>28400</v>
      </c>
      <c r="K8" s="160">
        <f>'Отдыхай и Катай FIT20+35Мантера'!K8</f>
        <v>17400</v>
      </c>
      <c r="L8" s="160">
        <f>'Отдыхай и Катай FIT20+35Мантера'!L8</f>
        <v>17400</v>
      </c>
      <c r="M8" s="160">
        <f>'Отдыхай и Катай FIT20+35Мантера'!M8</f>
        <v>17400</v>
      </c>
      <c r="N8" s="160">
        <f>'Отдыхай и Катай FIT20+35Мантера'!N8</f>
        <v>17400</v>
      </c>
      <c r="O8" s="160">
        <f>'Отдыхай и Катай FIT20+35Мантера'!O8</f>
        <v>19400</v>
      </c>
      <c r="P8" s="160">
        <f>'Отдыхай и Катай FIT20+35Мантера'!P8</f>
        <v>22400</v>
      </c>
      <c r="Q8" s="160">
        <f>'Отдыхай и Катай FIT20+35Мантера'!Q8</f>
        <v>19400</v>
      </c>
      <c r="R8" s="160">
        <f>'Отдыхай и Катай FIT20+35Мантера'!R8</f>
        <v>22400</v>
      </c>
      <c r="S8" s="160">
        <f>'Отдыхай и Катай FIT20+35Мантера'!S8</f>
        <v>22400</v>
      </c>
      <c r="T8" s="160">
        <f>'Отдыхай и Катай FIT20+35Мантера'!T8</f>
        <v>19400</v>
      </c>
      <c r="U8" s="160">
        <f>'Отдыхай и Катай FIT20+35Мантера'!U8</f>
        <v>19400</v>
      </c>
      <c r="V8" s="160">
        <f>'Отдыхай и Катай FIT20+35Мантера'!V8</f>
        <v>19400</v>
      </c>
      <c r="W8" s="160">
        <f>'Отдыхай и Катай FIT20+35Мантера'!W8</f>
        <v>22400</v>
      </c>
      <c r="X8" s="160">
        <f>'Отдыхай и Катай FIT20+35Мантера'!X8</f>
        <v>19400</v>
      </c>
      <c r="Y8" s="160">
        <f>'Отдыхай и Катай FIT20+35Мантера'!Y8</f>
        <v>31400</v>
      </c>
      <c r="Z8" s="160">
        <f>'Отдыхай и Катай FIT20+35Мантера'!Z8</f>
        <v>33000</v>
      </c>
      <c r="AA8" s="160">
        <f>'Отдыхай и Катай FIT20+35Мантера'!AA8</f>
        <v>33000</v>
      </c>
      <c r="AB8" s="160">
        <f>'Отдыхай и Катай FIT20+35Мантера'!AB8</f>
        <v>33000</v>
      </c>
      <c r="AC8" s="160">
        <f>'Отдыхай и Катай FIT20+35Мантера'!AC8</f>
        <v>19400</v>
      </c>
      <c r="AD8" s="160">
        <f>'Отдыхай и Катай FIT20+35Мантера'!AD8</f>
        <v>19400</v>
      </c>
      <c r="AE8" s="160">
        <f>'Отдыхай и Катай FIT20+35Мантера'!AE8</f>
        <v>17400</v>
      </c>
      <c r="AF8" s="160">
        <f>'Отдыхай и Катай FIT20+35Мантера'!AF8</f>
        <v>19400</v>
      </c>
      <c r="AG8" s="160">
        <f>'Отдыхай и Катай FIT20+35Мантера'!AG8</f>
        <v>17400</v>
      </c>
      <c r="AH8" s="160">
        <f>'Отдыхай и Катай FIT20+35Мантера'!AH8</f>
        <v>17400</v>
      </c>
      <c r="AI8" s="160">
        <f>'Отдыхай и Катай FIT20+35Мантера'!AI8</f>
        <v>17400</v>
      </c>
      <c r="AJ8" s="160">
        <f>'Отдыхай и Катай FIT20+35Мантера'!AJ8</f>
        <v>11400</v>
      </c>
      <c r="AK8" s="160">
        <f>'Отдыхай и Катай FIT20+35Мантера'!AK8</f>
        <v>9400</v>
      </c>
    </row>
    <row r="9" spans="1:37" s="11" customFormat="1" ht="12.75" hidden="1" customHeight="1" x14ac:dyDescent="0.2">
      <c r="A9" s="162" t="s">
        <v>54</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row>
    <row r="10" spans="1:37" s="11" customFormat="1" ht="12.75" hidden="1" customHeight="1" x14ac:dyDescent="0.2">
      <c r="A10" s="163">
        <v>1</v>
      </c>
      <c r="B10" s="160">
        <f>'Отдыхай и Катай FIT20+35Мантера'!B10</f>
        <v>8900</v>
      </c>
      <c r="C10" s="160">
        <f>'Отдыхай и Катай FIT20+35Мантера'!C10</f>
        <v>12900</v>
      </c>
      <c r="D10" s="160">
        <f>'Отдыхай и Катай FIT20+35Мантера'!D10</f>
        <v>17900</v>
      </c>
      <c r="E10" s="160">
        <f>'Отдыхай и Катай FIT20+35Мантера'!E10</f>
        <v>28900</v>
      </c>
      <c r="F10" s="160">
        <f>'Отдыхай и Катай FIT20+35Мантера'!F10</f>
        <v>31900</v>
      </c>
      <c r="G10" s="160">
        <f>'Отдыхай и Катай FIT20+35Мантера'!G10</f>
        <v>37900</v>
      </c>
      <c r="H10" s="160">
        <f>'Отдыхай и Катай FIT20+35Мантера'!H10</f>
        <v>37900</v>
      </c>
      <c r="I10" s="160">
        <f>'Отдыхай и Катай FIT20+35Мантера'!I10</f>
        <v>37900</v>
      </c>
      <c r="J10" s="160">
        <f>'Отдыхай и Катай FIT20+35Мантера'!J10</f>
        <v>28900</v>
      </c>
      <c r="K10" s="160">
        <f>'Отдыхай и Катай FIT20+35Мантера'!K10</f>
        <v>17900</v>
      </c>
      <c r="L10" s="160">
        <f>'Отдыхай и Катай FIT20+35Мантера'!L10</f>
        <v>17900</v>
      </c>
      <c r="M10" s="160">
        <f>'Отдыхай и Катай FIT20+35Мантера'!M10</f>
        <v>17900</v>
      </c>
      <c r="N10" s="160">
        <f>'Отдыхай и Катай FIT20+35Мантера'!N10</f>
        <v>17900</v>
      </c>
      <c r="O10" s="160">
        <f>'Отдыхай и Катай FIT20+35Мантера'!O10</f>
        <v>19900</v>
      </c>
      <c r="P10" s="160">
        <f>'Отдыхай и Катай FIT20+35Мантера'!P10</f>
        <v>22900</v>
      </c>
      <c r="Q10" s="160">
        <f>'Отдыхай и Катай FIT20+35Мантера'!Q10</f>
        <v>19900</v>
      </c>
      <c r="R10" s="160">
        <f>'Отдыхай и Катай FIT20+35Мантера'!R10</f>
        <v>22900</v>
      </c>
      <c r="S10" s="160">
        <f>'Отдыхай и Катай FIT20+35Мантера'!S10</f>
        <v>22900</v>
      </c>
      <c r="T10" s="160">
        <f>'Отдыхай и Катай FIT20+35Мантера'!T10</f>
        <v>19900</v>
      </c>
      <c r="U10" s="160">
        <f>'Отдыхай и Катай FIT20+35Мантера'!U10</f>
        <v>19900</v>
      </c>
      <c r="V10" s="160">
        <f>'Отдыхай и Катай FIT20+35Мантера'!V10</f>
        <v>19900</v>
      </c>
      <c r="W10" s="160">
        <f>'Отдыхай и Катай FIT20+35Мантера'!W10</f>
        <v>22900</v>
      </c>
      <c r="X10" s="160">
        <f>'Отдыхай и Катай FIT20+35Мантера'!X10</f>
        <v>19900</v>
      </c>
      <c r="Y10" s="160">
        <f>'Отдыхай и Катай FIT20+35Мантера'!Y10</f>
        <v>31900</v>
      </c>
      <c r="Z10" s="160">
        <f>'Отдыхай и Катай FIT20+35Мантера'!Z10</f>
        <v>33500</v>
      </c>
      <c r="AA10" s="160">
        <f>'Отдыхай и Катай FIT20+35Мантера'!AA10</f>
        <v>33500</v>
      </c>
      <c r="AB10" s="160">
        <f>'Отдыхай и Катай FIT20+35Мантера'!AB10</f>
        <v>33500</v>
      </c>
      <c r="AC10" s="160">
        <f>'Отдыхай и Катай FIT20+35Мантера'!AC10</f>
        <v>19900</v>
      </c>
      <c r="AD10" s="160">
        <f>'Отдыхай и Катай FIT20+35Мантера'!AD10</f>
        <v>19900</v>
      </c>
      <c r="AE10" s="160">
        <f>'Отдыхай и Катай FIT20+35Мантера'!AE10</f>
        <v>17900</v>
      </c>
      <c r="AF10" s="160">
        <f>'Отдыхай и Катай FIT20+35Мантера'!AF10</f>
        <v>19900</v>
      </c>
      <c r="AG10" s="160">
        <f>'Отдыхай и Катай FIT20+35Мантера'!AG10</f>
        <v>17900</v>
      </c>
      <c r="AH10" s="160">
        <f>'Отдыхай и Катай FIT20+35Мантера'!AH10</f>
        <v>17900</v>
      </c>
      <c r="AI10" s="160">
        <f>'Отдыхай и Катай FIT20+35Мантера'!AI10</f>
        <v>17900</v>
      </c>
      <c r="AJ10" s="160">
        <f>'Отдыхай и Катай FIT20+35Мантера'!AJ10</f>
        <v>11900</v>
      </c>
      <c r="AK10" s="160">
        <f>'Отдыхай и Катай FIT20+35Мантера'!AK10</f>
        <v>9900</v>
      </c>
    </row>
    <row r="11" spans="1:37" s="11" customFormat="1" ht="12.75" hidden="1" customHeight="1" x14ac:dyDescent="0.2">
      <c r="A11" s="163">
        <v>2</v>
      </c>
      <c r="B11" s="160">
        <f>'Отдыхай и Катай FIT20+35Мантера'!B11</f>
        <v>10200</v>
      </c>
      <c r="C11" s="160">
        <f>'Отдыхай и Катай FIT20+35Мантера'!C11</f>
        <v>14200</v>
      </c>
      <c r="D11" s="160">
        <f>'Отдыхай и Катай FIT20+35Мантера'!D11</f>
        <v>19200</v>
      </c>
      <c r="E11" s="160">
        <f>'Отдыхай и Катай FIT20+35Мантера'!E11</f>
        <v>30400</v>
      </c>
      <c r="F11" s="160">
        <f>'Отдыхай и Катай FIT20+35Мантера'!F11</f>
        <v>33400</v>
      </c>
      <c r="G11" s="160">
        <f>'Отдыхай и Катай FIT20+35Мантера'!G11</f>
        <v>39400</v>
      </c>
      <c r="H11" s="160">
        <f>'Отдыхай и Катай FIT20+35Мантера'!H11</f>
        <v>39400</v>
      </c>
      <c r="I11" s="160">
        <f>'Отдыхай и Катай FIT20+35Мантера'!I11</f>
        <v>39400</v>
      </c>
      <c r="J11" s="160">
        <f>'Отдыхай и Катай FIT20+35Мантера'!J11</f>
        <v>30400</v>
      </c>
      <c r="K11" s="160">
        <f>'Отдыхай и Катай FIT20+35Мантера'!K11</f>
        <v>19400</v>
      </c>
      <c r="L11" s="160">
        <f>'Отдыхай и Катай FIT20+35Мантера'!L11</f>
        <v>19400</v>
      </c>
      <c r="M11" s="160">
        <f>'Отдыхай и Катай FIT20+35Мантера'!M11</f>
        <v>19400</v>
      </c>
      <c r="N11" s="160">
        <f>'Отдыхай и Катай FIT20+35Мантера'!N11</f>
        <v>19400</v>
      </c>
      <c r="O11" s="160">
        <f>'Отдыхай и Катай FIT20+35Мантера'!O11</f>
        <v>21400</v>
      </c>
      <c r="P11" s="160">
        <f>'Отдыхай и Катай FIT20+35Мантера'!P11</f>
        <v>24400</v>
      </c>
      <c r="Q11" s="160">
        <f>'Отдыхай и Катай FIT20+35Мантера'!Q11</f>
        <v>21400</v>
      </c>
      <c r="R11" s="160">
        <f>'Отдыхай и Катай FIT20+35Мантера'!R11</f>
        <v>24400</v>
      </c>
      <c r="S11" s="160">
        <f>'Отдыхай и Катай FIT20+35Мантера'!S11</f>
        <v>24400</v>
      </c>
      <c r="T11" s="160">
        <f>'Отдыхай и Катай FIT20+35Мантера'!T11</f>
        <v>21400</v>
      </c>
      <c r="U11" s="160">
        <f>'Отдыхай и Катай FIT20+35Мантера'!U11</f>
        <v>21400</v>
      </c>
      <c r="V11" s="160">
        <f>'Отдыхай и Катай FIT20+35Мантера'!V11</f>
        <v>21400</v>
      </c>
      <c r="W11" s="160">
        <f>'Отдыхай и Катай FIT20+35Мантера'!W11</f>
        <v>24400</v>
      </c>
      <c r="X11" s="160">
        <f>'Отдыхай и Катай FIT20+35Мантера'!X11</f>
        <v>21400</v>
      </c>
      <c r="Y11" s="160">
        <f>'Отдыхай и Катай FIT20+35Мантера'!Y11</f>
        <v>33400</v>
      </c>
      <c r="Z11" s="160">
        <f>'Отдыхай и Катай FIT20+35Мантера'!Z11</f>
        <v>35000</v>
      </c>
      <c r="AA11" s="160">
        <f>'Отдыхай и Катай FIT20+35Мантера'!AA11</f>
        <v>35000</v>
      </c>
      <c r="AB11" s="160">
        <f>'Отдыхай и Катай FIT20+35Мантера'!AB11</f>
        <v>35000</v>
      </c>
      <c r="AC11" s="160">
        <f>'Отдыхай и Катай FIT20+35Мантера'!AC11</f>
        <v>21400</v>
      </c>
      <c r="AD11" s="160">
        <f>'Отдыхай и Катай FIT20+35Мантера'!AD11</f>
        <v>21400</v>
      </c>
      <c r="AE11" s="160">
        <f>'Отдыхай и Катай FIT20+35Мантера'!AE11</f>
        <v>19400</v>
      </c>
      <c r="AF11" s="160">
        <f>'Отдыхай и Катай FIT20+35Мантера'!AF11</f>
        <v>21400</v>
      </c>
      <c r="AG11" s="160">
        <f>'Отдыхай и Катай FIT20+35Мантера'!AG11</f>
        <v>19400</v>
      </c>
      <c r="AH11" s="160">
        <f>'Отдыхай и Катай FIT20+35Мантера'!AH11</f>
        <v>19400</v>
      </c>
      <c r="AI11" s="160">
        <f>'Отдыхай и Катай FIT20+35Мантера'!AI11</f>
        <v>19400</v>
      </c>
      <c r="AJ11" s="160">
        <f>'Отдыхай и Катай FIT20+35Мантера'!AJ11</f>
        <v>13400</v>
      </c>
      <c r="AK11" s="160">
        <f>'Отдыхай и Катай FIT20+35Мантера'!AK11</f>
        <v>11400</v>
      </c>
    </row>
    <row r="12" spans="1:37" s="11" customFormat="1" ht="12.75" hidden="1" customHeight="1" x14ac:dyDescent="0.2">
      <c r="A12" s="162" t="s">
        <v>151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s="11" customFormat="1" ht="12.75" hidden="1" customHeight="1" x14ac:dyDescent="0.2">
      <c r="A13" s="163">
        <v>1</v>
      </c>
      <c r="B13" s="160">
        <f>'Отдыхай и Катай FIT20+35Мантера'!B13</f>
        <v>9900</v>
      </c>
      <c r="C13" s="160">
        <f>'Отдыхай и Катай FIT20+35Мантера'!C13</f>
        <v>13900</v>
      </c>
      <c r="D13" s="160">
        <f>'Отдыхай и Катай FIT20+35Мантера'!D13</f>
        <v>18900</v>
      </c>
      <c r="E13" s="160">
        <f>'Отдыхай и Катай FIT20+35Мантера'!E13</f>
        <v>30900</v>
      </c>
      <c r="F13" s="160">
        <f>'Отдыхай и Катай FIT20+35Мантера'!F13</f>
        <v>33900</v>
      </c>
      <c r="G13" s="160">
        <f>'Отдыхай и Катай FIT20+35Мантера'!G13</f>
        <v>39900</v>
      </c>
      <c r="H13" s="160">
        <f>'Отдыхай и Катай FIT20+35Мантера'!H13</f>
        <v>39900</v>
      </c>
      <c r="I13" s="160">
        <f>'Отдыхай и Катай FIT20+35Мантера'!I13</f>
        <v>39900</v>
      </c>
      <c r="J13" s="160">
        <f>'Отдыхай и Катай FIT20+35Мантера'!J13</f>
        <v>30900</v>
      </c>
      <c r="K13" s="160">
        <f>'Отдыхай и Катай FIT20+35Мантера'!K13</f>
        <v>19900</v>
      </c>
      <c r="L13" s="160">
        <f>'Отдыхай и Катай FIT20+35Мантера'!L13</f>
        <v>18900</v>
      </c>
      <c r="M13" s="160">
        <f>'Отдыхай и Катай FIT20+35Мантера'!M13</f>
        <v>18900</v>
      </c>
      <c r="N13" s="160">
        <f>'Отдыхай и Катай FIT20+35Мантера'!N13</f>
        <v>18900</v>
      </c>
      <c r="O13" s="160">
        <f>'Отдыхай и Катай FIT20+35Мантера'!O13</f>
        <v>20900</v>
      </c>
      <c r="P13" s="160">
        <f>'Отдыхай и Катай FIT20+35Мантера'!P13</f>
        <v>23900</v>
      </c>
      <c r="Q13" s="160">
        <f>'Отдыхай и Катай FIT20+35Мантера'!Q13</f>
        <v>20900</v>
      </c>
      <c r="R13" s="160">
        <f>'Отдыхай и Катай FIT20+35Мантера'!R13</f>
        <v>23900</v>
      </c>
      <c r="S13" s="160">
        <f>'Отдыхай и Катай FIT20+35Мантера'!S13</f>
        <v>23900</v>
      </c>
      <c r="T13" s="160">
        <f>'Отдыхай и Катай FIT20+35Мантера'!T13</f>
        <v>20900</v>
      </c>
      <c r="U13" s="160">
        <f>'Отдыхай и Катай FIT20+35Мантера'!U13</f>
        <v>20900</v>
      </c>
      <c r="V13" s="160">
        <f>'Отдыхай и Катай FIT20+35Мантера'!V13</f>
        <v>20900</v>
      </c>
      <c r="W13" s="160">
        <f>'Отдыхай и Катай FIT20+35Мантера'!W13</f>
        <v>23900</v>
      </c>
      <c r="X13" s="160">
        <f>'Отдыхай и Катай FIT20+35Мантера'!X13</f>
        <v>20900</v>
      </c>
      <c r="Y13" s="160">
        <f>'Отдыхай и Катай FIT20+35Мантера'!Y13</f>
        <v>32900</v>
      </c>
      <c r="Z13" s="160">
        <f>'Отдыхай и Катай FIT20+35Мантера'!Z13</f>
        <v>34500</v>
      </c>
      <c r="AA13" s="160">
        <f>'Отдыхай и Катай FIT20+35Мантера'!AA13</f>
        <v>34500</v>
      </c>
      <c r="AB13" s="160">
        <f>'Отдыхай и Катай FIT20+35Мантера'!AB13</f>
        <v>34500</v>
      </c>
      <c r="AC13" s="160">
        <f>'Отдыхай и Катай FIT20+35Мантера'!AC13</f>
        <v>20900</v>
      </c>
      <c r="AD13" s="160">
        <f>'Отдыхай и Катай FIT20+35Мантера'!AD13</f>
        <v>20900</v>
      </c>
      <c r="AE13" s="160">
        <f>'Отдыхай и Катай FIT20+35Мантера'!AE13</f>
        <v>18900</v>
      </c>
      <c r="AF13" s="160">
        <f>'Отдыхай и Катай FIT20+35Мантера'!AF13</f>
        <v>20900</v>
      </c>
      <c r="AG13" s="160">
        <f>'Отдыхай и Катай FIT20+35Мантера'!AG13</f>
        <v>18900</v>
      </c>
      <c r="AH13" s="160">
        <f>'Отдыхай и Катай FIT20+35Мантера'!AH13</f>
        <v>18900</v>
      </c>
      <c r="AI13" s="160">
        <f>'Отдыхай и Катай FIT20+35Мантера'!AI13</f>
        <v>18900</v>
      </c>
      <c r="AJ13" s="160">
        <f>'Отдыхай и Катай FIT20+35Мантера'!AJ13</f>
        <v>12900</v>
      </c>
      <c r="AK13" s="160">
        <f>'Отдыхай и Катай FIT20+35Мантера'!AK13</f>
        <v>10900</v>
      </c>
    </row>
    <row r="14" spans="1:37" s="11" customFormat="1" ht="12.75" hidden="1" customHeight="1" thickBot="1" x14ac:dyDescent="0.25">
      <c r="A14" s="163">
        <v>2</v>
      </c>
      <c r="B14" s="160">
        <f>'Отдыхай и Катай FIT20+35Мантера'!B14</f>
        <v>11200</v>
      </c>
      <c r="C14" s="160">
        <f>'Отдыхай и Катай FIT20+35Мантера'!C14</f>
        <v>15200</v>
      </c>
      <c r="D14" s="160">
        <f>'Отдыхай и Катай FIT20+35Мантера'!D14</f>
        <v>20200</v>
      </c>
      <c r="E14" s="160">
        <f>'Отдыхай и Катай FIT20+35Мантера'!E14</f>
        <v>32400</v>
      </c>
      <c r="F14" s="160">
        <f>'Отдыхай и Катай FIT20+35Мантера'!F14</f>
        <v>35400</v>
      </c>
      <c r="G14" s="160">
        <f>'Отдыхай и Катай FIT20+35Мантера'!G14</f>
        <v>41400</v>
      </c>
      <c r="H14" s="160">
        <f>'Отдыхай и Катай FIT20+35Мантера'!H14</f>
        <v>41400</v>
      </c>
      <c r="I14" s="160">
        <f>'Отдыхай и Катай FIT20+35Мантера'!I14</f>
        <v>41400</v>
      </c>
      <c r="J14" s="160">
        <f>'Отдыхай и Катай FIT20+35Мантера'!J14</f>
        <v>32400</v>
      </c>
      <c r="K14" s="160">
        <f>'Отдыхай и Катай FIT20+35Мантера'!K14</f>
        <v>21400</v>
      </c>
      <c r="L14" s="160">
        <f>'Отдыхай и Катай FIT20+35Мантера'!L14</f>
        <v>20400</v>
      </c>
      <c r="M14" s="160">
        <f>'Отдыхай и Катай FIT20+35Мантера'!M14</f>
        <v>20400</v>
      </c>
      <c r="N14" s="160">
        <f>'Отдыхай и Катай FIT20+35Мантера'!N14</f>
        <v>20400</v>
      </c>
      <c r="O14" s="160">
        <f>'Отдыхай и Катай FIT20+35Мантера'!O14</f>
        <v>22400</v>
      </c>
      <c r="P14" s="160">
        <f>'Отдыхай и Катай FIT20+35Мантера'!P14</f>
        <v>25400</v>
      </c>
      <c r="Q14" s="160">
        <f>'Отдыхай и Катай FIT20+35Мантера'!Q14</f>
        <v>22400</v>
      </c>
      <c r="R14" s="160">
        <f>'Отдыхай и Катай FIT20+35Мантера'!R14</f>
        <v>25400</v>
      </c>
      <c r="S14" s="160">
        <f>'Отдыхай и Катай FIT20+35Мантера'!S14</f>
        <v>25400</v>
      </c>
      <c r="T14" s="160">
        <f>'Отдыхай и Катай FIT20+35Мантера'!T14</f>
        <v>22400</v>
      </c>
      <c r="U14" s="160">
        <f>'Отдыхай и Катай FIT20+35Мантера'!U14</f>
        <v>22400</v>
      </c>
      <c r="V14" s="160">
        <f>'Отдыхай и Катай FIT20+35Мантера'!V14</f>
        <v>22400</v>
      </c>
      <c r="W14" s="160">
        <f>'Отдыхай и Катай FIT20+35Мантера'!W14</f>
        <v>25400</v>
      </c>
      <c r="X14" s="160">
        <f>'Отдыхай и Катай FIT20+35Мантера'!X14</f>
        <v>22400</v>
      </c>
      <c r="Y14" s="160">
        <f>'Отдыхай и Катай FIT20+35Мантера'!Y14</f>
        <v>34400</v>
      </c>
      <c r="Z14" s="160">
        <f>'Отдыхай и Катай FIT20+35Мантера'!Z14</f>
        <v>36000</v>
      </c>
      <c r="AA14" s="160">
        <f>'Отдыхай и Катай FIT20+35Мантера'!AA14</f>
        <v>36000</v>
      </c>
      <c r="AB14" s="160">
        <f>'Отдыхай и Катай FIT20+35Мантера'!AB14</f>
        <v>36000</v>
      </c>
      <c r="AC14" s="160">
        <f>'Отдыхай и Катай FIT20+35Мантера'!AC14</f>
        <v>22400</v>
      </c>
      <c r="AD14" s="160">
        <f>'Отдыхай и Катай FIT20+35Мантера'!AD14</f>
        <v>22400</v>
      </c>
      <c r="AE14" s="160">
        <f>'Отдыхай и Катай FIT20+35Мантера'!AE14</f>
        <v>20400</v>
      </c>
      <c r="AF14" s="160">
        <f>'Отдыхай и Катай FIT20+35Мантера'!AF14</f>
        <v>22400</v>
      </c>
      <c r="AG14" s="160">
        <f>'Отдыхай и Катай FIT20+35Мантера'!AG14</f>
        <v>20400</v>
      </c>
      <c r="AH14" s="160">
        <f>'Отдыхай и Катай FIT20+35Мантера'!AH14</f>
        <v>20400</v>
      </c>
      <c r="AI14" s="160">
        <f>'Отдыхай и Катай FIT20+35Мантера'!AI14</f>
        <v>20400</v>
      </c>
      <c r="AJ14" s="160">
        <f>'Отдыхай и Катай FIT20+35Мантера'!AJ14</f>
        <v>14400</v>
      </c>
      <c r="AK14" s="160">
        <f>'Отдыхай и Катай FIT20+35Мантера'!AK14</f>
        <v>12400</v>
      </c>
    </row>
    <row r="15" spans="1:37" s="11" customFormat="1" ht="12.75" hidden="1" customHeight="1" x14ac:dyDescent="0.2">
      <c r="A15" s="167" t="s">
        <v>167</v>
      </c>
    </row>
    <row r="16" spans="1:37" s="11" customFormat="1" ht="12.75" hidden="1" customHeight="1" x14ac:dyDescent="0.2">
      <c r="A16" s="163" t="s">
        <v>168</v>
      </c>
    </row>
    <row r="17" spans="1:37" s="11" customFormat="1" ht="12.75" hidden="1" customHeight="1" thickBot="1" x14ac:dyDescent="0.25">
      <c r="A17" s="166" t="s">
        <v>169</v>
      </c>
    </row>
    <row r="18" spans="1:37" s="11" customFormat="1" ht="24" hidden="1" customHeight="1" x14ac:dyDescent="0.2">
      <c r="A18" s="135" t="s">
        <v>166</v>
      </c>
    </row>
    <row r="19" spans="1:37" s="11" customFormat="1" ht="12.75" hidden="1" customHeight="1" x14ac:dyDescent="0.2">
      <c r="A19" s="132" t="s">
        <v>171</v>
      </c>
    </row>
    <row r="20" spans="1:37" ht="21.75" hidden="1" customHeight="1" x14ac:dyDescent="0.2">
      <c r="A20" s="161" t="s">
        <v>52</v>
      </c>
      <c r="B20" s="148">
        <f t="shared" ref="B20" si="0">B4</f>
        <v>45639</v>
      </c>
      <c r="C20" s="148">
        <f t="shared" ref="C20:AK20" si="1">C4</f>
        <v>45646</v>
      </c>
      <c r="D20" s="218">
        <f t="shared" si="1"/>
        <v>45653</v>
      </c>
      <c r="E20" s="218">
        <f t="shared" si="1"/>
        <v>45655</v>
      </c>
      <c r="F20" s="218">
        <f t="shared" si="1"/>
        <v>45656</v>
      </c>
      <c r="G20" s="218">
        <f t="shared" si="1"/>
        <v>45658</v>
      </c>
      <c r="H20" s="218">
        <f t="shared" si="1"/>
        <v>45660</v>
      </c>
      <c r="I20" s="218">
        <f t="shared" si="1"/>
        <v>45663</v>
      </c>
      <c r="J20" s="218">
        <f t="shared" si="1"/>
        <v>45664</v>
      </c>
      <c r="K20" s="218">
        <f t="shared" si="1"/>
        <v>45665</v>
      </c>
      <c r="L20" s="218">
        <f t="shared" si="1"/>
        <v>45666</v>
      </c>
      <c r="M20" s="148">
        <f t="shared" si="1"/>
        <v>45670</v>
      </c>
      <c r="N20" s="148">
        <f t="shared" si="1"/>
        <v>45674</v>
      </c>
      <c r="O20" s="148">
        <f t="shared" si="1"/>
        <v>45676</v>
      </c>
      <c r="P20" s="148">
        <f t="shared" si="1"/>
        <v>45681</v>
      </c>
      <c r="Q20" s="148">
        <f t="shared" si="1"/>
        <v>45683</v>
      </c>
      <c r="R20" s="148">
        <f t="shared" si="1"/>
        <v>45688</v>
      </c>
      <c r="S20" s="148">
        <f t="shared" si="1"/>
        <v>45689</v>
      </c>
      <c r="T20" s="148">
        <f t="shared" si="1"/>
        <v>45690</v>
      </c>
      <c r="U20" s="148">
        <f t="shared" si="1"/>
        <v>45691</v>
      </c>
      <c r="V20" s="148">
        <f t="shared" si="1"/>
        <v>45692</v>
      </c>
      <c r="W20" s="148">
        <f t="shared" si="1"/>
        <v>45695</v>
      </c>
      <c r="X20" s="148">
        <f t="shared" si="1"/>
        <v>45697</v>
      </c>
      <c r="Y20" s="148">
        <f t="shared" si="1"/>
        <v>45702</v>
      </c>
      <c r="Z20" s="148">
        <f t="shared" si="1"/>
        <v>45708</v>
      </c>
      <c r="AA20" s="218">
        <f t="shared" si="1"/>
        <v>45709</v>
      </c>
      <c r="AB20" s="218">
        <f t="shared" si="1"/>
        <v>45712</v>
      </c>
      <c r="AC20" s="218">
        <f t="shared" si="1"/>
        <v>45714</v>
      </c>
      <c r="AD20" s="218">
        <f t="shared" si="1"/>
        <v>45717</v>
      </c>
      <c r="AE20" s="218">
        <f t="shared" si="1"/>
        <v>45718</v>
      </c>
      <c r="AF20" s="218">
        <f t="shared" si="1"/>
        <v>45723</v>
      </c>
      <c r="AG20" s="218">
        <f t="shared" si="1"/>
        <v>45725</v>
      </c>
      <c r="AH20" s="148">
        <f t="shared" si="1"/>
        <v>45727</v>
      </c>
      <c r="AI20" s="148">
        <f t="shared" si="1"/>
        <v>45730</v>
      </c>
      <c r="AJ20" s="148">
        <f t="shared" si="1"/>
        <v>45732</v>
      </c>
      <c r="AK20" s="148">
        <f t="shared" si="1"/>
        <v>45746</v>
      </c>
    </row>
    <row r="21" spans="1:37" ht="21.75" hidden="1" customHeight="1" x14ac:dyDescent="0.2">
      <c r="A21" s="161"/>
      <c r="B21" s="148">
        <f t="shared" ref="B21" si="2">B5</f>
        <v>45645</v>
      </c>
      <c r="C21" s="148">
        <f t="shared" ref="C21:AK21" si="3">C5</f>
        <v>45652</v>
      </c>
      <c r="D21" s="218">
        <f t="shared" si="3"/>
        <v>45654</v>
      </c>
      <c r="E21" s="218">
        <f t="shared" si="3"/>
        <v>45655</v>
      </c>
      <c r="F21" s="218">
        <f t="shared" si="3"/>
        <v>45657</v>
      </c>
      <c r="G21" s="218">
        <f t="shared" si="3"/>
        <v>45659</v>
      </c>
      <c r="H21" s="218">
        <f t="shared" si="3"/>
        <v>45662</v>
      </c>
      <c r="I21" s="218">
        <f t="shared" si="3"/>
        <v>45663</v>
      </c>
      <c r="J21" s="218">
        <f t="shared" si="3"/>
        <v>45664</v>
      </c>
      <c r="K21" s="218">
        <f t="shared" si="3"/>
        <v>45665</v>
      </c>
      <c r="L21" s="218">
        <f t="shared" si="3"/>
        <v>45669</v>
      </c>
      <c r="M21" s="148">
        <f t="shared" si="3"/>
        <v>45673</v>
      </c>
      <c r="N21" s="148">
        <f t="shared" si="3"/>
        <v>45675</v>
      </c>
      <c r="O21" s="148">
        <f t="shared" si="3"/>
        <v>45680</v>
      </c>
      <c r="P21" s="148">
        <f t="shared" si="3"/>
        <v>45682</v>
      </c>
      <c r="Q21" s="148">
        <f t="shared" si="3"/>
        <v>45687</v>
      </c>
      <c r="R21" s="148">
        <f t="shared" si="3"/>
        <v>45688</v>
      </c>
      <c r="S21" s="148">
        <f t="shared" si="3"/>
        <v>45689</v>
      </c>
      <c r="T21" s="148">
        <f t="shared" si="3"/>
        <v>45690</v>
      </c>
      <c r="U21" s="148">
        <f t="shared" si="3"/>
        <v>45691</v>
      </c>
      <c r="V21" s="148">
        <f t="shared" si="3"/>
        <v>45694</v>
      </c>
      <c r="W21" s="148">
        <f t="shared" si="3"/>
        <v>45696</v>
      </c>
      <c r="X21" s="148">
        <f t="shared" si="3"/>
        <v>45701</v>
      </c>
      <c r="Y21" s="148">
        <f t="shared" si="3"/>
        <v>45707</v>
      </c>
      <c r="Z21" s="148">
        <f t="shared" si="3"/>
        <v>45708</v>
      </c>
      <c r="AA21" s="218">
        <f t="shared" si="3"/>
        <v>45711</v>
      </c>
      <c r="AB21" s="218">
        <f t="shared" si="3"/>
        <v>45713</v>
      </c>
      <c r="AC21" s="218">
        <f t="shared" si="3"/>
        <v>45716</v>
      </c>
      <c r="AD21" s="218">
        <f t="shared" si="3"/>
        <v>45717</v>
      </c>
      <c r="AE21" s="218">
        <f t="shared" si="3"/>
        <v>45722</v>
      </c>
      <c r="AF21" s="218">
        <f t="shared" si="3"/>
        <v>45724</v>
      </c>
      <c r="AG21" s="218">
        <f t="shared" si="3"/>
        <v>45726</v>
      </c>
      <c r="AH21" s="148">
        <f t="shared" si="3"/>
        <v>45729</v>
      </c>
      <c r="AI21" s="148">
        <f t="shared" si="3"/>
        <v>45731</v>
      </c>
      <c r="AJ21" s="148">
        <f t="shared" si="3"/>
        <v>45745</v>
      </c>
      <c r="AK21" s="148">
        <f t="shared" si="3"/>
        <v>45747</v>
      </c>
    </row>
    <row r="22" spans="1:37"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s="11" customFormat="1" ht="12.75" hidden="1" customHeight="1" x14ac:dyDescent="0.2">
      <c r="A23" s="42">
        <v>1</v>
      </c>
      <c r="B23" s="84">
        <f t="shared" ref="B23" si="4">B7*0.9</f>
        <v>6210</v>
      </c>
      <c r="C23" s="84">
        <f t="shared" ref="C23:AK23" si="5">C7*0.9</f>
        <v>9810</v>
      </c>
      <c r="D23" s="84">
        <f t="shared" si="5"/>
        <v>14310</v>
      </c>
      <c r="E23" s="84">
        <f t="shared" si="5"/>
        <v>24210</v>
      </c>
      <c r="F23" s="84">
        <f t="shared" si="5"/>
        <v>26910</v>
      </c>
      <c r="G23" s="84">
        <f t="shared" si="5"/>
        <v>32310</v>
      </c>
      <c r="H23" s="84">
        <f t="shared" si="5"/>
        <v>32310</v>
      </c>
      <c r="I23" s="84">
        <f t="shared" si="5"/>
        <v>32310</v>
      </c>
      <c r="J23" s="84">
        <f t="shared" si="5"/>
        <v>24210</v>
      </c>
      <c r="K23" s="84">
        <f t="shared" si="5"/>
        <v>14310</v>
      </c>
      <c r="L23" s="84">
        <f t="shared" si="5"/>
        <v>14310</v>
      </c>
      <c r="M23" s="84">
        <f t="shared" si="5"/>
        <v>14310</v>
      </c>
      <c r="N23" s="84">
        <f t="shared" si="5"/>
        <v>14310</v>
      </c>
      <c r="O23" s="84">
        <f t="shared" si="5"/>
        <v>16110</v>
      </c>
      <c r="P23" s="84">
        <f t="shared" si="5"/>
        <v>18810</v>
      </c>
      <c r="Q23" s="84">
        <f t="shared" si="5"/>
        <v>16110</v>
      </c>
      <c r="R23" s="84">
        <f t="shared" si="5"/>
        <v>18810</v>
      </c>
      <c r="S23" s="84">
        <f t="shared" si="5"/>
        <v>18810</v>
      </c>
      <c r="T23" s="84">
        <f t="shared" si="5"/>
        <v>16110</v>
      </c>
      <c r="U23" s="84">
        <f t="shared" si="5"/>
        <v>16110</v>
      </c>
      <c r="V23" s="84">
        <f t="shared" si="5"/>
        <v>16110</v>
      </c>
      <c r="W23" s="84">
        <f t="shared" si="5"/>
        <v>18810</v>
      </c>
      <c r="X23" s="84">
        <f t="shared" si="5"/>
        <v>16110</v>
      </c>
      <c r="Y23" s="84">
        <f t="shared" si="5"/>
        <v>26910</v>
      </c>
      <c r="Z23" s="84">
        <f t="shared" si="5"/>
        <v>28350</v>
      </c>
      <c r="AA23" s="84">
        <f t="shared" si="5"/>
        <v>28350</v>
      </c>
      <c r="AB23" s="84">
        <f t="shared" si="5"/>
        <v>28350</v>
      </c>
      <c r="AC23" s="84">
        <f t="shared" si="5"/>
        <v>16110</v>
      </c>
      <c r="AD23" s="84">
        <f t="shared" si="5"/>
        <v>16110</v>
      </c>
      <c r="AE23" s="84">
        <f t="shared" si="5"/>
        <v>14310</v>
      </c>
      <c r="AF23" s="84">
        <f t="shared" si="5"/>
        <v>16110</v>
      </c>
      <c r="AG23" s="84">
        <f t="shared" si="5"/>
        <v>14310</v>
      </c>
      <c r="AH23" s="84">
        <f t="shared" si="5"/>
        <v>14310</v>
      </c>
      <c r="AI23" s="84">
        <f t="shared" si="5"/>
        <v>14310</v>
      </c>
      <c r="AJ23" s="84">
        <f t="shared" si="5"/>
        <v>8910</v>
      </c>
      <c r="AK23" s="84">
        <f t="shared" si="5"/>
        <v>7110</v>
      </c>
    </row>
    <row r="24" spans="1:37" s="11" customFormat="1" ht="12.75" hidden="1" customHeight="1" x14ac:dyDescent="0.2">
      <c r="A24" s="42">
        <v>2</v>
      </c>
      <c r="B24" s="84">
        <f t="shared" ref="B24" si="6">B8*0.9</f>
        <v>7380</v>
      </c>
      <c r="C24" s="84">
        <f t="shared" ref="C24:AK24" si="7">C8*0.9</f>
        <v>10980</v>
      </c>
      <c r="D24" s="84">
        <f t="shared" si="7"/>
        <v>15480</v>
      </c>
      <c r="E24" s="84">
        <f t="shared" si="7"/>
        <v>25560</v>
      </c>
      <c r="F24" s="84">
        <f t="shared" si="7"/>
        <v>28260</v>
      </c>
      <c r="G24" s="84">
        <f t="shared" si="7"/>
        <v>33660</v>
      </c>
      <c r="H24" s="84">
        <f t="shared" si="7"/>
        <v>33660</v>
      </c>
      <c r="I24" s="84">
        <f t="shared" si="7"/>
        <v>33660</v>
      </c>
      <c r="J24" s="84">
        <f t="shared" si="7"/>
        <v>25560</v>
      </c>
      <c r="K24" s="84">
        <f t="shared" si="7"/>
        <v>15660</v>
      </c>
      <c r="L24" s="84">
        <f t="shared" si="7"/>
        <v>15660</v>
      </c>
      <c r="M24" s="84">
        <f t="shared" si="7"/>
        <v>15660</v>
      </c>
      <c r="N24" s="84">
        <f t="shared" si="7"/>
        <v>15660</v>
      </c>
      <c r="O24" s="84">
        <f t="shared" si="7"/>
        <v>17460</v>
      </c>
      <c r="P24" s="84">
        <f t="shared" si="7"/>
        <v>20160</v>
      </c>
      <c r="Q24" s="84">
        <f t="shared" si="7"/>
        <v>17460</v>
      </c>
      <c r="R24" s="84">
        <f t="shared" si="7"/>
        <v>20160</v>
      </c>
      <c r="S24" s="84">
        <f t="shared" si="7"/>
        <v>20160</v>
      </c>
      <c r="T24" s="84">
        <f t="shared" si="7"/>
        <v>17460</v>
      </c>
      <c r="U24" s="84">
        <f t="shared" si="7"/>
        <v>17460</v>
      </c>
      <c r="V24" s="84">
        <f t="shared" si="7"/>
        <v>17460</v>
      </c>
      <c r="W24" s="84">
        <f t="shared" si="7"/>
        <v>20160</v>
      </c>
      <c r="X24" s="84">
        <f t="shared" si="7"/>
        <v>17460</v>
      </c>
      <c r="Y24" s="84">
        <f t="shared" si="7"/>
        <v>28260</v>
      </c>
      <c r="Z24" s="84">
        <f t="shared" si="7"/>
        <v>29700</v>
      </c>
      <c r="AA24" s="84">
        <f t="shared" si="7"/>
        <v>29700</v>
      </c>
      <c r="AB24" s="84">
        <f t="shared" si="7"/>
        <v>29700</v>
      </c>
      <c r="AC24" s="84">
        <f t="shared" si="7"/>
        <v>17460</v>
      </c>
      <c r="AD24" s="84">
        <f t="shared" si="7"/>
        <v>17460</v>
      </c>
      <c r="AE24" s="84">
        <f t="shared" si="7"/>
        <v>15660</v>
      </c>
      <c r="AF24" s="84">
        <f t="shared" si="7"/>
        <v>17460</v>
      </c>
      <c r="AG24" s="84">
        <f t="shared" si="7"/>
        <v>15660</v>
      </c>
      <c r="AH24" s="84">
        <f t="shared" si="7"/>
        <v>15660</v>
      </c>
      <c r="AI24" s="84">
        <f t="shared" si="7"/>
        <v>15660</v>
      </c>
      <c r="AJ24" s="84">
        <f t="shared" si="7"/>
        <v>10260</v>
      </c>
      <c r="AK24" s="84">
        <f t="shared" si="7"/>
        <v>8460</v>
      </c>
    </row>
    <row r="25" spans="1:37"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s="11" customFormat="1" ht="12.75" hidden="1" customHeight="1" x14ac:dyDescent="0.2">
      <c r="A26" s="42">
        <v>1</v>
      </c>
      <c r="B26" s="84">
        <f t="shared" ref="B26" si="8">B10*0.9</f>
        <v>8010</v>
      </c>
      <c r="C26" s="84">
        <f t="shared" ref="C26:AK26" si="9">C10*0.9</f>
        <v>11610</v>
      </c>
      <c r="D26" s="84">
        <f t="shared" si="9"/>
        <v>16110</v>
      </c>
      <c r="E26" s="84">
        <f t="shared" si="9"/>
        <v>26010</v>
      </c>
      <c r="F26" s="84">
        <f t="shared" si="9"/>
        <v>28710</v>
      </c>
      <c r="G26" s="84">
        <f t="shared" si="9"/>
        <v>34110</v>
      </c>
      <c r="H26" s="84">
        <f t="shared" si="9"/>
        <v>34110</v>
      </c>
      <c r="I26" s="84">
        <f t="shared" si="9"/>
        <v>34110</v>
      </c>
      <c r="J26" s="84">
        <f t="shared" si="9"/>
        <v>26010</v>
      </c>
      <c r="K26" s="84">
        <f t="shared" si="9"/>
        <v>16110</v>
      </c>
      <c r="L26" s="84">
        <f t="shared" si="9"/>
        <v>16110</v>
      </c>
      <c r="M26" s="84">
        <f t="shared" si="9"/>
        <v>16110</v>
      </c>
      <c r="N26" s="84">
        <f t="shared" si="9"/>
        <v>16110</v>
      </c>
      <c r="O26" s="84">
        <f t="shared" si="9"/>
        <v>17910</v>
      </c>
      <c r="P26" s="84">
        <f t="shared" si="9"/>
        <v>20610</v>
      </c>
      <c r="Q26" s="84">
        <f t="shared" si="9"/>
        <v>17910</v>
      </c>
      <c r="R26" s="84">
        <f t="shared" si="9"/>
        <v>20610</v>
      </c>
      <c r="S26" s="84">
        <f t="shared" si="9"/>
        <v>20610</v>
      </c>
      <c r="T26" s="84">
        <f t="shared" si="9"/>
        <v>17910</v>
      </c>
      <c r="U26" s="84">
        <f t="shared" si="9"/>
        <v>17910</v>
      </c>
      <c r="V26" s="84">
        <f t="shared" si="9"/>
        <v>17910</v>
      </c>
      <c r="W26" s="84">
        <f t="shared" si="9"/>
        <v>20610</v>
      </c>
      <c r="X26" s="84">
        <f t="shared" si="9"/>
        <v>17910</v>
      </c>
      <c r="Y26" s="84">
        <f t="shared" si="9"/>
        <v>28710</v>
      </c>
      <c r="Z26" s="84">
        <f t="shared" si="9"/>
        <v>30150</v>
      </c>
      <c r="AA26" s="84">
        <f t="shared" si="9"/>
        <v>30150</v>
      </c>
      <c r="AB26" s="84">
        <f t="shared" si="9"/>
        <v>30150</v>
      </c>
      <c r="AC26" s="84">
        <f t="shared" si="9"/>
        <v>17910</v>
      </c>
      <c r="AD26" s="84">
        <f t="shared" si="9"/>
        <v>17910</v>
      </c>
      <c r="AE26" s="84">
        <f t="shared" si="9"/>
        <v>16110</v>
      </c>
      <c r="AF26" s="84">
        <f t="shared" si="9"/>
        <v>17910</v>
      </c>
      <c r="AG26" s="84">
        <f t="shared" si="9"/>
        <v>16110</v>
      </c>
      <c r="AH26" s="84">
        <f t="shared" si="9"/>
        <v>16110</v>
      </c>
      <c r="AI26" s="84">
        <f t="shared" si="9"/>
        <v>16110</v>
      </c>
      <c r="AJ26" s="84">
        <f t="shared" si="9"/>
        <v>10710</v>
      </c>
      <c r="AK26" s="84">
        <f t="shared" si="9"/>
        <v>8910</v>
      </c>
    </row>
    <row r="27" spans="1:37" s="11" customFormat="1" ht="12.75" hidden="1" customHeight="1" x14ac:dyDescent="0.2">
      <c r="A27" s="42">
        <v>2</v>
      </c>
      <c r="B27" s="84">
        <f t="shared" ref="B27" si="10">B11*0.9</f>
        <v>9180</v>
      </c>
      <c r="C27" s="84">
        <f t="shared" ref="C27:AK27" si="11">C11*0.9</f>
        <v>12780</v>
      </c>
      <c r="D27" s="84">
        <f t="shared" si="11"/>
        <v>17280</v>
      </c>
      <c r="E27" s="84">
        <f t="shared" si="11"/>
        <v>27360</v>
      </c>
      <c r="F27" s="84">
        <f t="shared" si="11"/>
        <v>30060</v>
      </c>
      <c r="G27" s="84">
        <f t="shared" si="11"/>
        <v>35460</v>
      </c>
      <c r="H27" s="84">
        <f t="shared" si="11"/>
        <v>35460</v>
      </c>
      <c r="I27" s="84">
        <f t="shared" si="11"/>
        <v>35460</v>
      </c>
      <c r="J27" s="84">
        <f t="shared" si="11"/>
        <v>27360</v>
      </c>
      <c r="K27" s="84">
        <f t="shared" si="11"/>
        <v>17460</v>
      </c>
      <c r="L27" s="84">
        <f t="shared" si="11"/>
        <v>17460</v>
      </c>
      <c r="M27" s="84">
        <f t="shared" si="11"/>
        <v>17460</v>
      </c>
      <c r="N27" s="84">
        <f t="shared" si="11"/>
        <v>17460</v>
      </c>
      <c r="O27" s="84">
        <f t="shared" si="11"/>
        <v>19260</v>
      </c>
      <c r="P27" s="84">
        <f t="shared" si="11"/>
        <v>21960</v>
      </c>
      <c r="Q27" s="84">
        <f t="shared" si="11"/>
        <v>19260</v>
      </c>
      <c r="R27" s="84">
        <f t="shared" si="11"/>
        <v>21960</v>
      </c>
      <c r="S27" s="84">
        <f t="shared" si="11"/>
        <v>21960</v>
      </c>
      <c r="T27" s="84">
        <f t="shared" si="11"/>
        <v>19260</v>
      </c>
      <c r="U27" s="84">
        <f t="shared" si="11"/>
        <v>19260</v>
      </c>
      <c r="V27" s="84">
        <f t="shared" si="11"/>
        <v>19260</v>
      </c>
      <c r="W27" s="84">
        <f t="shared" si="11"/>
        <v>21960</v>
      </c>
      <c r="X27" s="84">
        <f t="shared" si="11"/>
        <v>19260</v>
      </c>
      <c r="Y27" s="84">
        <f t="shared" si="11"/>
        <v>30060</v>
      </c>
      <c r="Z27" s="84">
        <f t="shared" si="11"/>
        <v>31500</v>
      </c>
      <c r="AA27" s="84">
        <f t="shared" si="11"/>
        <v>31500</v>
      </c>
      <c r="AB27" s="84">
        <f t="shared" si="11"/>
        <v>31500</v>
      </c>
      <c r="AC27" s="84">
        <f t="shared" si="11"/>
        <v>19260</v>
      </c>
      <c r="AD27" s="84">
        <f t="shared" si="11"/>
        <v>19260</v>
      </c>
      <c r="AE27" s="84">
        <f t="shared" si="11"/>
        <v>17460</v>
      </c>
      <c r="AF27" s="84">
        <f t="shared" si="11"/>
        <v>19260</v>
      </c>
      <c r="AG27" s="84">
        <f t="shared" si="11"/>
        <v>17460</v>
      </c>
      <c r="AH27" s="84">
        <f t="shared" si="11"/>
        <v>17460</v>
      </c>
      <c r="AI27" s="84">
        <f t="shared" si="11"/>
        <v>17460</v>
      </c>
      <c r="AJ27" s="84">
        <f t="shared" si="11"/>
        <v>12060</v>
      </c>
      <c r="AK27" s="84">
        <f t="shared" si="11"/>
        <v>10260</v>
      </c>
    </row>
    <row r="28" spans="1:37"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s="11" customFormat="1" ht="12.75" hidden="1" customHeight="1" x14ac:dyDescent="0.2">
      <c r="A29" s="42">
        <v>1</v>
      </c>
      <c r="B29" s="84">
        <f t="shared" ref="B29" si="12">B13*0.9</f>
        <v>8910</v>
      </c>
      <c r="C29" s="84">
        <f t="shared" ref="C29:AK29" si="13">C13*0.9</f>
        <v>12510</v>
      </c>
      <c r="D29" s="84">
        <f t="shared" si="13"/>
        <v>17010</v>
      </c>
      <c r="E29" s="84">
        <f t="shared" si="13"/>
        <v>27810</v>
      </c>
      <c r="F29" s="84">
        <f t="shared" si="13"/>
        <v>30510</v>
      </c>
      <c r="G29" s="84">
        <f t="shared" si="13"/>
        <v>35910</v>
      </c>
      <c r="H29" s="84">
        <f t="shared" si="13"/>
        <v>35910</v>
      </c>
      <c r="I29" s="84">
        <f t="shared" si="13"/>
        <v>35910</v>
      </c>
      <c r="J29" s="84">
        <f t="shared" si="13"/>
        <v>27810</v>
      </c>
      <c r="K29" s="84">
        <f t="shared" si="13"/>
        <v>17910</v>
      </c>
      <c r="L29" s="84">
        <f t="shared" si="13"/>
        <v>17010</v>
      </c>
      <c r="M29" s="84">
        <f t="shared" si="13"/>
        <v>17010</v>
      </c>
      <c r="N29" s="84">
        <f t="shared" si="13"/>
        <v>17010</v>
      </c>
      <c r="O29" s="84">
        <f t="shared" si="13"/>
        <v>18810</v>
      </c>
      <c r="P29" s="84">
        <f t="shared" si="13"/>
        <v>21510</v>
      </c>
      <c r="Q29" s="84">
        <f t="shared" si="13"/>
        <v>18810</v>
      </c>
      <c r="R29" s="84">
        <f t="shared" si="13"/>
        <v>21510</v>
      </c>
      <c r="S29" s="84">
        <f t="shared" si="13"/>
        <v>21510</v>
      </c>
      <c r="T29" s="84">
        <f t="shared" si="13"/>
        <v>18810</v>
      </c>
      <c r="U29" s="84">
        <f t="shared" si="13"/>
        <v>18810</v>
      </c>
      <c r="V29" s="84">
        <f t="shared" si="13"/>
        <v>18810</v>
      </c>
      <c r="W29" s="84">
        <f t="shared" si="13"/>
        <v>21510</v>
      </c>
      <c r="X29" s="84">
        <f t="shared" si="13"/>
        <v>18810</v>
      </c>
      <c r="Y29" s="84">
        <f t="shared" si="13"/>
        <v>29610</v>
      </c>
      <c r="Z29" s="84">
        <f t="shared" si="13"/>
        <v>31050</v>
      </c>
      <c r="AA29" s="84">
        <f t="shared" si="13"/>
        <v>31050</v>
      </c>
      <c r="AB29" s="84">
        <f t="shared" si="13"/>
        <v>31050</v>
      </c>
      <c r="AC29" s="84">
        <f t="shared" si="13"/>
        <v>18810</v>
      </c>
      <c r="AD29" s="84">
        <f t="shared" si="13"/>
        <v>18810</v>
      </c>
      <c r="AE29" s="84">
        <f t="shared" si="13"/>
        <v>17010</v>
      </c>
      <c r="AF29" s="84">
        <f t="shared" si="13"/>
        <v>18810</v>
      </c>
      <c r="AG29" s="84">
        <f t="shared" si="13"/>
        <v>17010</v>
      </c>
      <c r="AH29" s="84">
        <f t="shared" si="13"/>
        <v>17010</v>
      </c>
      <c r="AI29" s="84">
        <f t="shared" si="13"/>
        <v>17010</v>
      </c>
      <c r="AJ29" s="84">
        <f t="shared" si="13"/>
        <v>11610</v>
      </c>
      <c r="AK29" s="84">
        <f t="shared" si="13"/>
        <v>9810</v>
      </c>
    </row>
    <row r="30" spans="1:37" s="11" customFormat="1" ht="12.75" hidden="1" customHeight="1" thickBot="1" x14ac:dyDescent="0.25">
      <c r="A30" s="169">
        <v>2</v>
      </c>
      <c r="B30" s="84">
        <f t="shared" ref="B30" si="14">B14*0.9</f>
        <v>10080</v>
      </c>
      <c r="C30" s="84">
        <f t="shared" ref="C30:AK30" si="15">C14*0.9</f>
        <v>13680</v>
      </c>
      <c r="D30" s="84">
        <f t="shared" si="15"/>
        <v>18180</v>
      </c>
      <c r="E30" s="84">
        <f t="shared" si="15"/>
        <v>29160</v>
      </c>
      <c r="F30" s="84">
        <f t="shared" si="15"/>
        <v>31860</v>
      </c>
      <c r="G30" s="84">
        <f t="shared" si="15"/>
        <v>37260</v>
      </c>
      <c r="H30" s="84">
        <f t="shared" si="15"/>
        <v>37260</v>
      </c>
      <c r="I30" s="84">
        <f t="shared" si="15"/>
        <v>37260</v>
      </c>
      <c r="J30" s="84">
        <f t="shared" si="15"/>
        <v>29160</v>
      </c>
      <c r="K30" s="84">
        <f t="shared" si="15"/>
        <v>19260</v>
      </c>
      <c r="L30" s="84">
        <f t="shared" si="15"/>
        <v>18360</v>
      </c>
      <c r="M30" s="84">
        <f t="shared" si="15"/>
        <v>18360</v>
      </c>
      <c r="N30" s="84">
        <f t="shared" si="15"/>
        <v>18360</v>
      </c>
      <c r="O30" s="84">
        <f t="shared" si="15"/>
        <v>20160</v>
      </c>
      <c r="P30" s="84">
        <f t="shared" si="15"/>
        <v>22860</v>
      </c>
      <c r="Q30" s="84">
        <f t="shared" si="15"/>
        <v>20160</v>
      </c>
      <c r="R30" s="84">
        <f t="shared" si="15"/>
        <v>22860</v>
      </c>
      <c r="S30" s="84">
        <f t="shared" si="15"/>
        <v>22860</v>
      </c>
      <c r="T30" s="84">
        <f t="shared" si="15"/>
        <v>20160</v>
      </c>
      <c r="U30" s="84">
        <f t="shared" si="15"/>
        <v>20160</v>
      </c>
      <c r="V30" s="84">
        <f t="shared" si="15"/>
        <v>20160</v>
      </c>
      <c r="W30" s="84">
        <f t="shared" si="15"/>
        <v>22860</v>
      </c>
      <c r="X30" s="84">
        <f t="shared" si="15"/>
        <v>20160</v>
      </c>
      <c r="Y30" s="84">
        <f t="shared" si="15"/>
        <v>30960</v>
      </c>
      <c r="Z30" s="84">
        <f t="shared" si="15"/>
        <v>32400</v>
      </c>
      <c r="AA30" s="84">
        <f t="shared" si="15"/>
        <v>32400</v>
      </c>
      <c r="AB30" s="84">
        <f t="shared" si="15"/>
        <v>32400</v>
      </c>
      <c r="AC30" s="84">
        <f t="shared" si="15"/>
        <v>20160</v>
      </c>
      <c r="AD30" s="84">
        <f t="shared" si="15"/>
        <v>20160</v>
      </c>
      <c r="AE30" s="84">
        <f t="shared" si="15"/>
        <v>18360</v>
      </c>
      <c r="AF30" s="84">
        <f t="shared" si="15"/>
        <v>20160</v>
      </c>
      <c r="AG30" s="84">
        <f t="shared" si="15"/>
        <v>18360</v>
      </c>
      <c r="AH30" s="84">
        <f t="shared" si="15"/>
        <v>18360</v>
      </c>
      <c r="AI30" s="84">
        <f t="shared" si="15"/>
        <v>18360</v>
      </c>
      <c r="AJ30" s="84">
        <f t="shared" si="15"/>
        <v>12960</v>
      </c>
      <c r="AK30" s="84">
        <f t="shared" si="15"/>
        <v>11160</v>
      </c>
    </row>
    <row r="31" spans="1:37" s="11" customFormat="1" ht="12.75" hidden="1" customHeight="1" thickBot="1" x14ac:dyDescent="0.25">
      <c r="A31" s="170" t="s">
        <v>172</v>
      </c>
    </row>
    <row r="32" spans="1:37" s="11" customFormat="1" ht="12.75" hidden="1" customHeight="1" x14ac:dyDescent="0.2">
      <c r="A32" s="167" t="s">
        <v>167</v>
      </c>
    </row>
    <row r="33" spans="1:37" s="11" customFormat="1" ht="12.75" hidden="1" customHeight="1" x14ac:dyDescent="0.2">
      <c r="A33" s="163" t="s">
        <v>168</v>
      </c>
    </row>
    <row r="34" spans="1:37" s="11" customFormat="1" ht="12.75" hidden="1" customHeight="1" x14ac:dyDescent="0.2">
      <c r="A34" s="123"/>
    </row>
    <row r="35" spans="1:37" s="11" customFormat="1" ht="24" customHeight="1" x14ac:dyDescent="0.2">
      <c r="A35" s="135" t="s">
        <v>166</v>
      </c>
    </row>
    <row r="36" spans="1:37" s="11" customFormat="1" ht="12.75" customHeight="1" x14ac:dyDescent="0.2">
      <c r="A36" s="132" t="s">
        <v>171</v>
      </c>
    </row>
    <row r="37" spans="1:37" ht="21.75" customHeight="1" x14ac:dyDescent="0.2">
      <c r="A37" s="161" t="s">
        <v>52</v>
      </c>
      <c r="B37" s="148">
        <f t="shared" ref="B37" si="16">B20</f>
        <v>45639</v>
      </c>
      <c r="C37" s="148">
        <f t="shared" ref="C37:AJ37" si="17">C20</f>
        <v>45646</v>
      </c>
      <c r="D37" s="218">
        <f t="shared" si="17"/>
        <v>45653</v>
      </c>
      <c r="E37" s="218">
        <f t="shared" si="17"/>
        <v>45655</v>
      </c>
      <c r="F37" s="218">
        <f t="shared" si="17"/>
        <v>45656</v>
      </c>
      <c r="G37" s="218">
        <f t="shared" si="17"/>
        <v>45658</v>
      </c>
      <c r="H37" s="218">
        <f t="shared" si="17"/>
        <v>45660</v>
      </c>
      <c r="I37" s="218">
        <f t="shared" si="17"/>
        <v>45663</v>
      </c>
      <c r="J37" s="218">
        <f t="shared" si="17"/>
        <v>45664</v>
      </c>
      <c r="K37" s="218">
        <f t="shared" si="17"/>
        <v>45665</v>
      </c>
      <c r="L37" s="218">
        <f t="shared" si="17"/>
        <v>45666</v>
      </c>
      <c r="M37" s="148">
        <f t="shared" si="17"/>
        <v>45670</v>
      </c>
      <c r="N37" s="148">
        <f t="shared" si="17"/>
        <v>45674</v>
      </c>
      <c r="O37" s="148">
        <f t="shared" si="17"/>
        <v>45676</v>
      </c>
      <c r="P37" s="148">
        <f t="shared" si="17"/>
        <v>45681</v>
      </c>
      <c r="Q37" s="148">
        <f t="shared" si="17"/>
        <v>45683</v>
      </c>
      <c r="R37" s="148">
        <f t="shared" si="17"/>
        <v>45688</v>
      </c>
      <c r="S37" s="148">
        <f t="shared" si="17"/>
        <v>45689</v>
      </c>
      <c r="T37" s="148">
        <f t="shared" si="17"/>
        <v>45690</v>
      </c>
      <c r="U37" s="148">
        <f t="shared" si="17"/>
        <v>45691</v>
      </c>
      <c r="V37" s="148">
        <f t="shared" si="17"/>
        <v>45692</v>
      </c>
      <c r="W37" s="148">
        <f t="shared" si="17"/>
        <v>45695</v>
      </c>
      <c r="X37" s="148">
        <f t="shared" si="17"/>
        <v>45697</v>
      </c>
      <c r="Y37" s="148">
        <f t="shared" si="17"/>
        <v>45702</v>
      </c>
      <c r="Z37" s="148">
        <f t="shared" si="17"/>
        <v>45708</v>
      </c>
      <c r="AA37" s="218">
        <f t="shared" si="17"/>
        <v>45709</v>
      </c>
      <c r="AB37" s="218">
        <f t="shared" si="17"/>
        <v>45712</v>
      </c>
      <c r="AC37" s="218">
        <f t="shared" si="17"/>
        <v>45714</v>
      </c>
      <c r="AD37" s="218">
        <f t="shared" si="17"/>
        <v>45717</v>
      </c>
      <c r="AE37" s="218">
        <f t="shared" si="17"/>
        <v>45718</v>
      </c>
      <c r="AF37" s="218">
        <f t="shared" si="17"/>
        <v>45723</v>
      </c>
      <c r="AG37" s="218">
        <f t="shared" si="17"/>
        <v>45725</v>
      </c>
      <c r="AH37" s="148">
        <f t="shared" si="17"/>
        <v>45727</v>
      </c>
      <c r="AI37" s="148">
        <f t="shared" si="17"/>
        <v>45730</v>
      </c>
      <c r="AJ37" s="148">
        <f t="shared" si="17"/>
        <v>45732</v>
      </c>
      <c r="AK37" s="148">
        <f t="shared" ref="AK37" si="18">AK20</f>
        <v>45746</v>
      </c>
    </row>
    <row r="38" spans="1:37" ht="21.75" customHeight="1" x14ac:dyDescent="0.2">
      <c r="A38" s="161"/>
      <c r="B38" s="148">
        <f t="shared" ref="B38" si="19">B21</f>
        <v>45645</v>
      </c>
      <c r="C38" s="148">
        <f t="shared" ref="C38:AJ38" si="20">C21</f>
        <v>45652</v>
      </c>
      <c r="D38" s="218">
        <f t="shared" si="20"/>
        <v>45654</v>
      </c>
      <c r="E38" s="218">
        <f t="shared" si="20"/>
        <v>45655</v>
      </c>
      <c r="F38" s="218">
        <f t="shared" si="20"/>
        <v>45657</v>
      </c>
      <c r="G38" s="218">
        <f t="shared" si="20"/>
        <v>45659</v>
      </c>
      <c r="H38" s="218">
        <f t="shared" si="20"/>
        <v>45662</v>
      </c>
      <c r="I38" s="218">
        <f t="shared" si="20"/>
        <v>45663</v>
      </c>
      <c r="J38" s="218">
        <f t="shared" si="20"/>
        <v>45664</v>
      </c>
      <c r="K38" s="218">
        <f t="shared" si="20"/>
        <v>45665</v>
      </c>
      <c r="L38" s="218">
        <f t="shared" si="20"/>
        <v>45669</v>
      </c>
      <c r="M38" s="148">
        <f t="shared" si="20"/>
        <v>45673</v>
      </c>
      <c r="N38" s="148">
        <f t="shared" si="20"/>
        <v>45675</v>
      </c>
      <c r="O38" s="148">
        <f t="shared" si="20"/>
        <v>45680</v>
      </c>
      <c r="P38" s="148">
        <f t="shared" si="20"/>
        <v>45682</v>
      </c>
      <c r="Q38" s="148">
        <f t="shared" si="20"/>
        <v>45687</v>
      </c>
      <c r="R38" s="148">
        <f t="shared" si="20"/>
        <v>45688</v>
      </c>
      <c r="S38" s="148">
        <f t="shared" si="20"/>
        <v>45689</v>
      </c>
      <c r="T38" s="148">
        <f t="shared" si="20"/>
        <v>45690</v>
      </c>
      <c r="U38" s="148">
        <f t="shared" si="20"/>
        <v>45691</v>
      </c>
      <c r="V38" s="148">
        <f t="shared" si="20"/>
        <v>45694</v>
      </c>
      <c r="W38" s="148">
        <f t="shared" si="20"/>
        <v>45696</v>
      </c>
      <c r="X38" s="148">
        <f t="shared" si="20"/>
        <v>45701</v>
      </c>
      <c r="Y38" s="148">
        <f t="shared" si="20"/>
        <v>45707</v>
      </c>
      <c r="Z38" s="148">
        <f t="shared" si="20"/>
        <v>45708</v>
      </c>
      <c r="AA38" s="218">
        <f t="shared" si="20"/>
        <v>45711</v>
      </c>
      <c r="AB38" s="218">
        <f t="shared" si="20"/>
        <v>45713</v>
      </c>
      <c r="AC38" s="218">
        <f t="shared" si="20"/>
        <v>45716</v>
      </c>
      <c r="AD38" s="218">
        <f t="shared" si="20"/>
        <v>45717</v>
      </c>
      <c r="AE38" s="218">
        <f t="shared" si="20"/>
        <v>45722</v>
      </c>
      <c r="AF38" s="218">
        <f t="shared" si="20"/>
        <v>45724</v>
      </c>
      <c r="AG38" s="218">
        <f t="shared" si="20"/>
        <v>45726</v>
      </c>
      <c r="AH38" s="148">
        <f t="shared" si="20"/>
        <v>45729</v>
      </c>
      <c r="AI38" s="148">
        <f t="shared" si="20"/>
        <v>45731</v>
      </c>
      <c r="AJ38" s="148">
        <f t="shared" si="20"/>
        <v>45745</v>
      </c>
      <c r="AK38" s="148">
        <f t="shared" ref="AK38" si="21">AK21</f>
        <v>45747</v>
      </c>
    </row>
    <row r="39" spans="1:37"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row>
    <row r="40" spans="1:37" s="11" customFormat="1" ht="12.75" customHeight="1" x14ac:dyDescent="0.2">
      <c r="A40" s="42">
        <v>1</v>
      </c>
      <c r="B40" s="84">
        <f t="shared" ref="B40" si="22">B23+B32</f>
        <v>6210</v>
      </c>
      <c r="C40" s="84">
        <f t="shared" ref="C40:AJ40" si="23">C23+C32</f>
        <v>9810</v>
      </c>
      <c r="D40" s="84">
        <f t="shared" si="23"/>
        <v>14310</v>
      </c>
      <c r="E40" s="84">
        <f t="shared" si="23"/>
        <v>24210</v>
      </c>
      <c r="F40" s="84">
        <f t="shared" si="23"/>
        <v>26910</v>
      </c>
      <c r="G40" s="84">
        <f t="shared" si="23"/>
        <v>32310</v>
      </c>
      <c r="H40" s="84">
        <f t="shared" si="23"/>
        <v>32310</v>
      </c>
      <c r="I40" s="84">
        <f t="shared" si="23"/>
        <v>32310</v>
      </c>
      <c r="J40" s="84">
        <f t="shared" si="23"/>
        <v>24210</v>
      </c>
      <c r="K40" s="84">
        <f t="shared" si="23"/>
        <v>14310</v>
      </c>
      <c r="L40" s="84">
        <f t="shared" si="23"/>
        <v>14310</v>
      </c>
      <c r="M40" s="84">
        <f t="shared" si="23"/>
        <v>14310</v>
      </c>
      <c r="N40" s="84">
        <f t="shared" si="23"/>
        <v>14310</v>
      </c>
      <c r="O40" s="84">
        <f t="shared" si="23"/>
        <v>16110</v>
      </c>
      <c r="P40" s="84">
        <f t="shared" si="23"/>
        <v>18810</v>
      </c>
      <c r="Q40" s="84">
        <f t="shared" si="23"/>
        <v>16110</v>
      </c>
      <c r="R40" s="84">
        <f t="shared" si="23"/>
        <v>18810</v>
      </c>
      <c r="S40" s="84">
        <f t="shared" si="23"/>
        <v>18810</v>
      </c>
      <c r="T40" s="84">
        <f t="shared" si="23"/>
        <v>16110</v>
      </c>
      <c r="U40" s="84">
        <f t="shared" si="23"/>
        <v>16110</v>
      </c>
      <c r="V40" s="84">
        <f t="shared" si="23"/>
        <v>16110</v>
      </c>
      <c r="W40" s="84">
        <f t="shared" si="23"/>
        <v>18810</v>
      </c>
      <c r="X40" s="84">
        <f t="shared" si="23"/>
        <v>16110</v>
      </c>
      <c r="Y40" s="84">
        <f t="shared" si="23"/>
        <v>26910</v>
      </c>
      <c r="Z40" s="84">
        <f t="shared" si="23"/>
        <v>28350</v>
      </c>
      <c r="AA40" s="84">
        <f t="shared" si="23"/>
        <v>28350</v>
      </c>
      <c r="AB40" s="84">
        <f t="shared" si="23"/>
        <v>28350</v>
      </c>
      <c r="AC40" s="84">
        <f t="shared" si="23"/>
        <v>16110</v>
      </c>
      <c r="AD40" s="84">
        <f t="shared" si="23"/>
        <v>16110</v>
      </c>
      <c r="AE40" s="84">
        <f t="shared" si="23"/>
        <v>14310</v>
      </c>
      <c r="AF40" s="84">
        <f t="shared" si="23"/>
        <v>16110</v>
      </c>
      <c r="AG40" s="84">
        <f t="shared" si="23"/>
        <v>14310</v>
      </c>
      <c r="AH40" s="84">
        <f t="shared" si="23"/>
        <v>14310</v>
      </c>
      <c r="AI40" s="84">
        <f t="shared" si="23"/>
        <v>14310</v>
      </c>
      <c r="AJ40" s="84">
        <f t="shared" si="23"/>
        <v>8910</v>
      </c>
      <c r="AK40" s="84">
        <f t="shared" ref="AK40" si="24">AK23+AK32</f>
        <v>7110</v>
      </c>
    </row>
    <row r="41" spans="1:37" s="11" customFormat="1" ht="12.75" customHeight="1" x14ac:dyDescent="0.2">
      <c r="A41" s="42">
        <v>2</v>
      </c>
      <c r="B41" s="84">
        <f t="shared" ref="B41" si="25">B24+B33</f>
        <v>7380</v>
      </c>
      <c r="C41" s="84">
        <f t="shared" ref="C41:AJ41" si="26">C24+C33</f>
        <v>10980</v>
      </c>
      <c r="D41" s="84">
        <f t="shared" si="26"/>
        <v>15480</v>
      </c>
      <c r="E41" s="84">
        <f t="shared" si="26"/>
        <v>25560</v>
      </c>
      <c r="F41" s="84">
        <f t="shared" si="26"/>
        <v>28260</v>
      </c>
      <c r="G41" s="84">
        <f t="shared" si="26"/>
        <v>33660</v>
      </c>
      <c r="H41" s="84">
        <f t="shared" si="26"/>
        <v>33660</v>
      </c>
      <c r="I41" s="84">
        <f t="shared" si="26"/>
        <v>33660</v>
      </c>
      <c r="J41" s="84">
        <f t="shared" si="26"/>
        <v>25560</v>
      </c>
      <c r="K41" s="84">
        <f t="shared" si="26"/>
        <v>15660</v>
      </c>
      <c r="L41" s="84">
        <f t="shared" si="26"/>
        <v>15660</v>
      </c>
      <c r="M41" s="84">
        <f t="shared" si="26"/>
        <v>15660</v>
      </c>
      <c r="N41" s="84">
        <f t="shared" si="26"/>
        <v>15660</v>
      </c>
      <c r="O41" s="84">
        <f t="shared" si="26"/>
        <v>17460</v>
      </c>
      <c r="P41" s="84">
        <f t="shared" si="26"/>
        <v>20160</v>
      </c>
      <c r="Q41" s="84">
        <f t="shared" si="26"/>
        <v>17460</v>
      </c>
      <c r="R41" s="84">
        <f t="shared" si="26"/>
        <v>20160</v>
      </c>
      <c r="S41" s="84">
        <f t="shared" si="26"/>
        <v>20160</v>
      </c>
      <c r="T41" s="84">
        <f t="shared" si="26"/>
        <v>17460</v>
      </c>
      <c r="U41" s="84">
        <f t="shared" si="26"/>
        <v>17460</v>
      </c>
      <c r="V41" s="84">
        <f t="shared" si="26"/>
        <v>17460</v>
      </c>
      <c r="W41" s="84">
        <f t="shared" si="26"/>
        <v>20160</v>
      </c>
      <c r="X41" s="84">
        <f t="shared" si="26"/>
        <v>17460</v>
      </c>
      <c r="Y41" s="84">
        <f t="shared" si="26"/>
        <v>28260</v>
      </c>
      <c r="Z41" s="84">
        <f t="shared" si="26"/>
        <v>29700</v>
      </c>
      <c r="AA41" s="84">
        <f t="shared" si="26"/>
        <v>29700</v>
      </c>
      <c r="AB41" s="84">
        <f t="shared" si="26"/>
        <v>29700</v>
      </c>
      <c r="AC41" s="84">
        <f t="shared" si="26"/>
        <v>17460</v>
      </c>
      <c r="AD41" s="84">
        <f t="shared" si="26"/>
        <v>17460</v>
      </c>
      <c r="AE41" s="84">
        <f t="shared" si="26"/>
        <v>15660</v>
      </c>
      <c r="AF41" s="84">
        <f t="shared" si="26"/>
        <v>17460</v>
      </c>
      <c r="AG41" s="84">
        <f t="shared" si="26"/>
        <v>15660</v>
      </c>
      <c r="AH41" s="84">
        <f t="shared" si="26"/>
        <v>15660</v>
      </c>
      <c r="AI41" s="84">
        <f t="shared" si="26"/>
        <v>15660</v>
      </c>
      <c r="AJ41" s="84">
        <f t="shared" si="26"/>
        <v>10260</v>
      </c>
      <c r="AK41" s="84">
        <f t="shared" ref="AK41" si="27">AK24+AK33</f>
        <v>8460</v>
      </c>
    </row>
    <row r="42" spans="1:37"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row>
    <row r="43" spans="1:37" s="11" customFormat="1" ht="12.75" customHeight="1" x14ac:dyDescent="0.2">
      <c r="A43" s="42">
        <v>1</v>
      </c>
      <c r="B43" s="84">
        <f t="shared" ref="B43" si="28">B26+B32</f>
        <v>8010</v>
      </c>
      <c r="C43" s="84">
        <f t="shared" ref="C43:AJ43" si="29">C26+C32</f>
        <v>11610</v>
      </c>
      <c r="D43" s="84">
        <f t="shared" si="29"/>
        <v>16110</v>
      </c>
      <c r="E43" s="84">
        <f t="shared" si="29"/>
        <v>26010</v>
      </c>
      <c r="F43" s="84">
        <f t="shared" si="29"/>
        <v>28710</v>
      </c>
      <c r="G43" s="84">
        <f t="shared" si="29"/>
        <v>34110</v>
      </c>
      <c r="H43" s="84">
        <f t="shared" si="29"/>
        <v>34110</v>
      </c>
      <c r="I43" s="84">
        <f t="shared" si="29"/>
        <v>34110</v>
      </c>
      <c r="J43" s="84">
        <f t="shared" si="29"/>
        <v>26010</v>
      </c>
      <c r="K43" s="84">
        <f t="shared" si="29"/>
        <v>16110</v>
      </c>
      <c r="L43" s="84">
        <f t="shared" si="29"/>
        <v>16110</v>
      </c>
      <c r="M43" s="84">
        <f t="shared" si="29"/>
        <v>16110</v>
      </c>
      <c r="N43" s="84">
        <f t="shared" si="29"/>
        <v>16110</v>
      </c>
      <c r="O43" s="84">
        <f t="shared" si="29"/>
        <v>17910</v>
      </c>
      <c r="P43" s="84">
        <f t="shared" si="29"/>
        <v>20610</v>
      </c>
      <c r="Q43" s="84">
        <f t="shared" si="29"/>
        <v>17910</v>
      </c>
      <c r="R43" s="84">
        <f t="shared" si="29"/>
        <v>20610</v>
      </c>
      <c r="S43" s="84">
        <f t="shared" si="29"/>
        <v>20610</v>
      </c>
      <c r="T43" s="84">
        <f t="shared" si="29"/>
        <v>17910</v>
      </c>
      <c r="U43" s="84">
        <f t="shared" si="29"/>
        <v>17910</v>
      </c>
      <c r="V43" s="84">
        <f t="shared" si="29"/>
        <v>17910</v>
      </c>
      <c r="W43" s="84">
        <f t="shared" si="29"/>
        <v>20610</v>
      </c>
      <c r="X43" s="84">
        <f t="shared" si="29"/>
        <v>17910</v>
      </c>
      <c r="Y43" s="84">
        <f t="shared" si="29"/>
        <v>28710</v>
      </c>
      <c r="Z43" s="84">
        <f t="shared" si="29"/>
        <v>30150</v>
      </c>
      <c r="AA43" s="84">
        <f t="shared" si="29"/>
        <v>30150</v>
      </c>
      <c r="AB43" s="84">
        <f t="shared" si="29"/>
        <v>30150</v>
      </c>
      <c r="AC43" s="84">
        <f t="shared" si="29"/>
        <v>17910</v>
      </c>
      <c r="AD43" s="84">
        <f t="shared" si="29"/>
        <v>17910</v>
      </c>
      <c r="AE43" s="84">
        <f t="shared" si="29"/>
        <v>16110</v>
      </c>
      <c r="AF43" s="84">
        <f t="shared" si="29"/>
        <v>17910</v>
      </c>
      <c r="AG43" s="84">
        <f t="shared" si="29"/>
        <v>16110</v>
      </c>
      <c r="AH43" s="84">
        <f t="shared" si="29"/>
        <v>16110</v>
      </c>
      <c r="AI43" s="84">
        <f t="shared" si="29"/>
        <v>16110</v>
      </c>
      <c r="AJ43" s="84">
        <f t="shared" si="29"/>
        <v>10710</v>
      </c>
      <c r="AK43" s="84">
        <f t="shared" ref="AK43" si="30">AK26+AK32</f>
        <v>8910</v>
      </c>
    </row>
    <row r="44" spans="1:37" s="11" customFormat="1" ht="12.75" customHeight="1" x14ac:dyDescent="0.2">
      <c r="A44" s="42">
        <v>2</v>
      </c>
      <c r="B44" s="84">
        <f t="shared" ref="B44" si="31">B27+B33</f>
        <v>9180</v>
      </c>
      <c r="C44" s="84">
        <f t="shared" ref="C44:AJ44" si="32">C27+C33</f>
        <v>12780</v>
      </c>
      <c r="D44" s="84">
        <f t="shared" si="32"/>
        <v>17280</v>
      </c>
      <c r="E44" s="84">
        <f t="shared" si="32"/>
        <v>27360</v>
      </c>
      <c r="F44" s="84">
        <f t="shared" si="32"/>
        <v>30060</v>
      </c>
      <c r="G44" s="84">
        <f t="shared" si="32"/>
        <v>35460</v>
      </c>
      <c r="H44" s="84">
        <f t="shared" si="32"/>
        <v>35460</v>
      </c>
      <c r="I44" s="84">
        <f t="shared" si="32"/>
        <v>35460</v>
      </c>
      <c r="J44" s="84">
        <f t="shared" si="32"/>
        <v>27360</v>
      </c>
      <c r="K44" s="84">
        <f t="shared" si="32"/>
        <v>17460</v>
      </c>
      <c r="L44" s="84">
        <f t="shared" si="32"/>
        <v>17460</v>
      </c>
      <c r="M44" s="84">
        <f t="shared" si="32"/>
        <v>17460</v>
      </c>
      <c r="N44" s="84">
        <f t="shared" si="32"/>
        <v>17460</v>
      </c>
      <c r="O44" s="84">
        <f t="shared" si="32"/>
        <v>19260</v>
      </c>
      <c r="P44" s="84">
        <f t="shared" si="32"/>
        <v>21960</v>
      </c>
      <c r="Q44" s="84">
        <f t="shared" si="32"/>
        <v>19260</v>
      </c>
      <c r="R44" s="84">
        <f t="shared" si="32"/>
        <v>21960</v>
      </c>
      <c r="S44" s="84">
        <f t="shared" si="32"/>
        <v>21960</v>
      </c>
      <c r="T44" s="84">
        <f t="shared" si="32"/>
        <v>19260</v>
      </c>
      <c r="U44" s="84">
        <f t="shared" si="32"/>
        <v>19260</v>
      </c>
      <c r="V44" s="84">
        <f t="shared" si="32"/>
        <v>19260</v>
      </c>
      <c r="W44" s="84">
        <f t="shared" si="32"/>
        <v>21960</v>
      </c>
      <c r="X44" s="84">
        <f t="shared" si="32"/>
        <v>19260</v>
      </c>
      <c r="Y44" s="84">
        <f t="shared" si="32"/>
        <v>30060</v>
      </c>
      <c r="Z44" s="84">
        <f t="shared" si="32"/>
        <v>31500</v>
      </c>
      <c r="AA44" s="84">
        <f t="shared" si="32"/>
        <v>31500</v>
      </c>
      <c r="AB44" s="84">
        <f t="shared" si="32"/>
        <v>31500</v>
      </c>
      <c r="AC44" s="84">
        <f t="shared" si="32"/>
        <v>19260</v>
      </c>
      <c r="AD44" s="84">
        <f t="shared" si="32"/>
        <v>19260</v>
      </c>
      <c r="AE44" s="84">
        <f t="shared" si="32"/>
        <v>17460</v>
      </c>
      <c r="AF44" s="84">
        <f t="shared" si="32"/>
        <v>19260</v>
      </c>
      <c r="AG44" s="84">
        <f t="shared" si="32"/>
        <v>17460</v>
      </c>
      <c r="AH44" s="84">
        <f t="shared" si="32"/>
        <v>17460</v>
      </c>
      <c r="AI44" s="84">
        <f t="shared" si="32"/>
        <v>17460</v>
      </c>
      <c r="AJ44" s="84">
        <f t="shared" si="32"/>
        <v>12060</v>
      </c>
      <c r="AK44" s="84">
        <f t="shared" ref="AK44" si="33">AK27+AK33</f>
        <v>10260</v>
      </c>
    </row>
    <row r="45" spans="1:37"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37" s="11" customFormat="1" ht="12.75" customHeight="1" x14ac:dyDescent="0.2">
      <c r="A46" s="42">
        <v>1</v>
      </c>
      <c r="B46" s="84">
        <f t="shared" ref="B46" si="34">B29+B32</f>
        <v>8910</v>
      </c>
      <c r="C46" s="84">
        <f t="shared" ref="C46:AJ46" si="35">C29+C32</f>
        <v>12510</v>
      </c>
      <c r="D46" s="84">
        <f t="shared" si="35"/>
        <v>17010</v>
      </c>
      <c r="E46" s="84">
        <f t="shared" si="35"/>
        <v>27810</v>
      </c>
      <c r="F46" s="84">
        <f t="shared" si="35"/>
        <v>30510</v>
      </c>
      <c r="G46" s="84">
        <f t="shared" si="35"/>
        <v>35910</v>
      </c>
      <c r="H46" s="84">
        <f t="shared" si="35"/>
        <v>35910</v>
      </c>
      <c r="I46" s="84">
        <f t="shared" si="35"/>
        <v>35910</v>
      </c>
      <c r="J46" s="84">
        <f t="shared" si="35"/>
        <v>27810</v>
      </c>
      <c r="K46" s="84">
        <f t="shared" si="35"/>
        <v>17910</v>
      </c>
      <c r="L46" s="84">
        <f t="shared" si="35"/>
        <v>17010</v>
      </c>
      <c r="M46" s="84">
        <f t="shared" si="35"/>
        <v>17010</v>
      </c>
      <c r="N46" s="84">
        <f t="shared" si="35"/>
        <v>17010</v>
      </c>
      <c r="O46" s="84">
        <f t="shared" si="35"/>
        <v>18810</v>
      </c>
      <c r="P46" s="84">
        <f t="shared" si="35"/>
        <v>21510</v>
      </c>
      <c r="Q46" s="84">
        <f t="shared" si="35"/>
        <v>18810</v>
      </c>
      <c r="R46" s="84">
        <f t="shared" si="35"/>
        <v>21510</v>
      </c>
      <c r="S46" s="84">
        <f t="shared" si="35"/>
        <v>21510</v>
      </c>
      <c r="T46" s="84">
        <f t="shared" si="35"/>
        <v>18810</v>
      </c>
      <c r="U46" s="84">
        <f t="shared" si="35"/>
        <v>18810</v>
      </c>
      <c r="V46" s="84">
        <f t="shared" si="35"/>
        <v>18810</v>
      </c>
      <c r="W46" s="84">
        <f t="shared" si="35"/>
        <v>21510</v>
      </c>
      <c r="X46" s="84">
        <f t="shared" si="35"/>
        <v>18810</v>
      </c>
      <c r="Y46" s="84">
        <f t="shared" si="35"/>
        <v>29610</v>
      </c>
      <c r="Z46" s="84">
        <f t="shared" si="35"/>
        <v>31050</v>
      </c>
      <c r="AA46" s="84">
        <f t="shared" si="35"/>
        <v>31050</v>
      </c>
      <c r="AB46" s="84">
        <f t="shared" si="35"/>
        <v>31050</v>
      </c>
      <c r="AC46" s="84">
        <f t="shared" si="35"/>
        <v>18810</v>
      </c>
      <c r="AD46" s="84">
        <f t="shared" si="35"/>
        <v>18810</v>
      </c>
      <c r="AE46" s="84">
        <f t="shared" si="35"/>
        <v>17010</v>
      </c>
      <c r="AF46" s="84">
        <f t="shared" si="35"/>
        <v>18810</v>
      </c>
      <c r="AG46" s="84">
        <f t="shared" si="35"/>
        <v>17010</v>
      </c>
      <c r="AH46" s="84">
        <f t="shared" si="35"/>
        <v>17010</v>
      </c>
      <c r="AI46" s="84">
        <f t="shared" si="35"/>
        <v>17010</v>
      </c>
      <c r="AJ46" s="84">
        <f t="shared" si="35"/>
        <v>11610</v>
      </c>
      <c r="AK46" s="84">
        <f t="shared" ref="AK46" si="36">AK29+AK32</f>
        <v>9810</v>
      </c>
    </row>
    <row r="47" spans="1:37" s="11" customFormat="1" ht="12.75" customHeight="1" x14ac:dyDescent="0.2">
      <c r="A47" s="42">
        <v>2</v>
      </c>
      <c r="B47" s="84">
        <f t="shared" ref="B47" si="37">B30+B33</f>
        <v>10080</v>
      </c>
      <c r="C47" s="84">
        <f t="shared" ref="C47:AJ47" si="38">C30+C33</f>
        <v>13680</v>
      </c>
      <c r="D47" s="84">
        <f t="shared" si="38"/>
        <v>18180</v>
      </c>
      <c r="E47" s="84">
        <f t="shared" si="38"/>
        <v>29160</v>
      </c>
      <c r="F47" s="84">
        <f t="shared" si="38"/>
        <v>31860</v>
      </c>
      <c r="G47" s="84">
        <f t="shared" si="38"/>
        <v>37260</v>
      </c>
      <c r="H47" s="84">
        <f t="shared" si="38"/>
        <v>37260</v>
      </c>
      <c r="I47" s="84">
        <f t="shared" si="38"/>
        <v>37260</v>
      </c>
      <c r="J47" s="84">
        <f t="shared" si="38"/>
        <v>29160</v>
      </c>
      <c r="K47" s="84">
        <f t="shared" si="38"/>
        <v>19260</v>
      </c>
      <c r="L47" s="84">
        <f t="shared" si="38"/>
        <v>18360</v>
      </c>
      <c r="M47" s="84">
        <f t="shared" si="38"/>
        <v>18360</v>
      </c>
      <c r="N47" s="84">
        <f t="shared" si="38"/>
        <v>18360</v>
      </c>
      <c r="O47" s="84">
        <f t="shared" si="38"/>
        <v>20160</v>
      </c>
      <c r="P47" s="84">
        <f t="shared" si="38"/>
        <v>22860</v>
      </c>
      <c r="Q47" s="84">
        <f t="shared" si="38"/>
        <v>20160</v>
      </c>
      <c r="R47" s="84">
        <f t="shared" si="38"/>
        <v>22860</v>
      </c>
      <c r="S47" s="84">
        <f t="shared" si="38"/>
        <v>22860</v>
      </c>
      <c r="T47" s="84">
        <f t="shared" si="38"/>
        <v>20160</v>
      </c>
      <c r="U47" s="84">
        <f t="shared" si="38"/>
        <v>20160</v>
      </c>
      <c r="V47" s="84">
        <f t="shared" si="38"/>
        <v>20160</v>
      </c>
      <c r="W47" s="84">
        <f t="shared" si="38"/>
        <v>22860</v>
      </c>
      <c r="X47" s="84">
        <f t="shared" si="38"/>
        <v>20160</v>
      </c>
      <c r="Y47" s="84">
        <f t="shared" si="38"/>
        <v>30960</v>
      </c>
      <c r="Z47" s="84">
        <f t="shared" si="38"/>
        <v>32400</v>
      </c>
      <c r="AA47" s="84">
        <f t="shared" si="38"/>
        <v>32400</v>
      </c>
      <c r="AB47" s="84">
        <f t="shared" si="38"/>
        <v>32400</v>
      </c>
      <c r="AC47" s="84">
        <f t="shared" si="38"/>
        <v>20160</v>
      </c>
      <c r="AD47" s="84">
        <f t="shared" si="38"/>
        <v>20160</v>
      </c>
      <c r="AE47" s="84">
        <f t="shared" si="38"/>
        <v>18360</v>
      </c>
      <c r="AF47" s="84">
        <f t="shared" si="38"/>
        <v>20160</v>
      </c>
      <c r="AG47" s="84">
        <f t="shared" si="38"/>
        <v>18360</v>
      </c>
      <c r="AH47" s="84">
        <f t="shared" si="38"/>
        <v>18360</v>
      </c>
      <c r="AI47" s="84">
        <f t="shared" si="38"/>
        <v>18360</v>
      </c>
      <c r="AJ47" s="84">
        <f t="shared" si="38"/>
        <v>12960</v>
      </c>
      <c r="AK47" s="84">
        <f t="shared" ref="AK47" si="39">AK30+AK33</f>
        <v>11160</v>
      </c>
    </row>
    <row r="48" spans="1:37" s="11" customFormat="1" ht="12.75" customHeight="1" x14ac:dyDescent="0.2">
      <c r="A48" s="123"/>
    </row>
    <row r="49" spans="1:6" x14ac:dyDescent="0.2">
      <c r="A49" s="223" t="s">
        <v>157</v>
      </c>
    </row>
    <row r="50" spans="1:6" x14ac:dyDescent="0.2">
      <c r="A50" s="223"/>
    </row>
    <row r="51" spans="1:6" ht="13.5" thickBot="1" x14ac:dyDescent="0.25">
      <c r="A51" s="123"/>
    </row>
    <row r="52" spans="1:6" s="11" customFormat="1" ht="215.25" customHeight="1" thickBot="1" x14ac:dyDescent="0.25">
      <c r="A52" s="220" t="s">
        <v>299</v>
      </c>
      <c r="B52" s="219"/>
      <c r="C52" s="154"/>
      <c r="D52" s="154"/>
      <c r="E52" s="154"/>
      <c r="F52" s="154"/>
    </row>
    <row r="53" spans="1:6" s="11" customFormat="1" ht="12.75" customHeight="1" x14ac:dyDescent="0.2"/>
    <row r="54" spans="1:6" x14ac:dyDescent="0.2">
      <c r="A54" s="156" t="s">
        <v>80</v>
      </c>
    </row>
    <row r="55" spans="1:6" ht="25.5" customHeight="1" x14ac:dyDescent="0.2">
      <c r="A55" s="150" t="s">
        <v>295</v>
      </c>
    </row>
    <row r="56" spans="1:6" ht="49.5" customHeight="1" x14ac:dyDescent="0.2">
      <c r="A56" s="150" t="s">
        <v>296</v>
      </c>
    </row>
    <row r="57" spans="1:6" ht="12.75" customHeight="1" x14ac:dyDescent="0.2">
      <c r="A57"/>
    </row>
    <row r="58" spans="1:6" x14ac:dyDescent="0.2">
      <c r="A58" s="137" t="s">
        <v>58</v>
      </c>
    </row>
    <row r="59" spans="1:6" s="155" customFormat="1" ht="35.25" customHeight="1" x14ac:dyDescent="0.2">
      <c r="A59" s="138" t="s">
        <v>163</v>
      </c>
    </row>
    <row r="60" spans="1:6" s="155" customFormat="1" ht="35.25" customHeight="1" x14ac:dyDescent="0.2">
      <c r="A60" s="150" t="s">
        <v>188</v>
      </c>
    </row>
    <row r="61" spans="1:6" s="155" customFormat="1" ht="35.25" customHeight="1" x14ac:dyDescent="0.2">
      <c r="A61" s="138" t="s">
        <v>164</v>
      </c>
    </row>
    <row r="62" spans="1:6" s="155" customFormat="1" ht="13.5" customHeight="1" x14ac:dyDescent="0.2">
      <c r="A62" s="138" t="s">
        <v>165</v>
      </c>
    </row>
    <row r="63" spans="1:6" s="155" customFormat="1" ht="35.25" customHeight="1" x14ac:dyDescent="0.2">
      <c r="A63" s="138" t="s">
        <v>162</v>
      </c>
    </row>
    <row r="64" spans="1:6" ht="24" x14ac:dyDescent="0.2">
      <c r="A64" s="145" t="s">
        <v>173</v>
      </c>
    </row>
    <row r="65" spans="1:1" s="155" customFormat="1" ht="26.25" customHeight="1" x14ac:dyDescent="0.2">
      <c r="A65" s="157" t="s">
        <v>90</v>
      </c>
    </row>
    <row r="66" spans="1:1" s="155" customFormat="1" ht="12" customHeight="1" x14ac:dyDescent="0.2">
      <c r="A66" s="157"/>
    </row>
    <row r="67" spans="1:1" s="155" customFormat="1" ht="198.75" customHeight="1" x14ac:dyDescent="0.2">
      <c r="A67" s="186" t="s">
        <v>208</v>
      </c>
    </row>
    <row r="68" spans="1:1" x14ac:dyDescent="0.2">
      <c r="A68" s="146"/>
    </row>
    <row r="69" spans="1:1" ht="24" x14ac:dyDescent="0.2">
      <c r="A69" s="156" t="s">
        <v>92</v>
      </c>
    </row>
    <row r="70" spans="1:1" ht="40.5" hidden="1" customHeight="1" x14ac:dyDescent="0.2">
      <c r="A70" s="221" t="s">
        <v>222</v>
      </c>
    </row>
    <row r="71" spans="1:1" s="11" customFormat="1" ht="24" customHeight="1" x14ac:dyDescent="0.2">
      <c r="A71" s="144" t="s">
        <v>297</v>
      </c>
    </row>
    <row r="72" spans="1:1" x14ac:dyDescent="0.2">
      <c r="A72" s="13"/>
    </row>
    <row r="73" spans="1:1" x14ac:dyDescent="0.2">
      <c r="A73" s="139" t="s">
        <v>65</v>
      </c>
    </row>
    <row r="74" spans="1:1" ht="98.25" customHeight="1" x14ac:dyDescent="0.2">
      <c r="A74" s="152" t="s">
        <v>307</v>
      </c>
    </row>
    <row r="75" spans="1:1" x14ac:dyDescent="0.2">
      <c r="A75" s="13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sheetData>
  <mergeCells count="1">
    <mergeCell ref="A49:A50"/>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workbookViewId="0">
      <pane xSplit="1" topLeftCell="B1" activePane="topRight" state="frozen"/>
      <selection activeCell="A10" sqref="A10"/>
      <selection pane="topRight" activeCell="M12" sqref="M12:N12"/>
    </sheetView>
  </sheetViews>
  <sheetFormatPr defaultColWidth="9.85546875" defaultRowHeight="12.75" x14ac:dyDescent="0.2"/>
  <cols>
    <col min="1" max="1" width="44.7109375" style="5" customWidth="1"/>
  </cols>
  <sheetData>
    <row r="1" spans="1:15" ht="24" x14ac:dyDescent="0.2">
      <c r="A1" s="47" t="s">
        <v>50</v>
      </c>
    </row>
    <row r="2" spans="1:15" ht="24" x14ac:dyDescent="0.2">
      <c r="A2" s="135" t="s">
        <v>249</v>
      </c>
    </row>
    <row r="3" spans="1:15" s="11" customFormat="1" ht="21.75" customHeight="1" x14ac:dyDescent="0.2">
      <c r="A3" s="205" t="s">
        <v>243</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rates'!B6*0.9*0.87</f>
        <v>5402.7</v>
      </c>
      <c r="C6" s="84">
        <f>'BAR BB| Open rates'!C6*0.9*0.87</f>
        <v>6185.7</v>
      </c>
      <c r="D6" s="84">
        <f>'BAR BB| Open rates'!D6*0.9*0.87</f>
        <v>5402.7</v>
      </c>
      <c r="E6" s="84">
        <f>'BAR BB| Open rates'!E6*0.9*0.87</f>
        <v>5402.7</v>
      </c>
      <c r="F6" s="84">
        <f>'BAR BB| Open rates'!F6*0.9*0.87</f>
        <v>5402.7</v>
      </c>
      <c r="G6" s="84">
        <f>'BAR BB| Open rates'!G6*0.9*0.87</f>
        <v>5089.5</v>
      </c>
      <c r="H6" s="84">
        <f>'BAR BB| Open rates'!H6*0.9*0.87</f>
        <v>5089.5</v>
      </c>
      <c r="I6" s="84">
        <f>'BAR BB| Open rates'!I6*0.9*0.87</f>
        <v>5402.7</v>
      </c>
      <c r="J6" s="84">
        <f>'BAR BB| Open rates'!J6*0.9*0.87</f>
        <v>5089.5</v>
      </c>
      <c r="K6" s="84">
        <f>'BAR BB| Open rates'!K6*0.9*0.87</f>
        <v>5402.7</v>
      </c>
      <c r="L6" s="84">
        <f>'BAR BB| Open rates'!L6*0.9*0.87</f>
        <v>5089.5</v>
      </c>
      <c r="M6" s="84">
        <f>'BAR BB| Open rates'!M6*0.9*0.87</f>
        <v>5402.7</v>
      </c>
      <c r="N6" s="84">
        <f>'BAR BB| Open rates'!N6*0.9*0.87</f>
        <v>5089.5</v>
      </c>
      <c r="O6" s="84">
        <f>'BAR BB| Open rates'!O6*0.9*0.87</f>
        <v>5402.7</v>
      </c>
    </row>
    <row r="7" spans="1:15" s="11" customFormat="1" x14ac:dyDescent="0.2">
      <c r="A7" s="42">
        <v>2</v>
      </c>
      <c r="B7" s="84">
        <f>'BAR BB| Open rates'!B7*0.9*0.87</f>
        <v>6420.6</v>
      </c>
      <c r="C7" s="84">
        <f>'BAR BB| Open rates'!C7*0.9*0.87</f>
        <v>7203.6</v>
      </c>
      <c r="D7" s="84">
        <f>'BAR BB| Open rates'!D7*0.9*0.87</f>
        <v>6420.6</v>
      </c>
      <c r="E7" s="84">
        <f>'BAR BB| Open rates'!E7*0.9*0.87</f>
        <v>6420.6</v>
      </c>
      <c r="F7" s="84">
        <f>'BAR BB| Open rates'!F7*0.9*0.87</f>
        <v>6420.6</v>
      </c>
      <c r="G7" s="84">
        <f>'BAR BB| Open rates'!G7*0.9*0.87</f>
        <v>6107.4</v>
      </c>
      <c r="H7" s="84">
        <f>'BAR BB| Open rates'!H7*0.9*0.87</f>
        <v>6107.4</v>
      </c>
      <c r="I7" s="84">
        <f>'BAR BB| Open rates'!I7*0.9*0.87</f>
        <v>6420.6</v>
      </c>
      <c r="J7" s="84">
        <f>'BAR BB| Open rates'!J7*0.9*0.87</f>
        <v>6107.4</v>
      </c>
      <c r="K7" s="84">
        <f>'BAR BB| Open rates'!K7*0.9*0.87</f>
        <v>6420.6</v>
      </c>
      <c r="L7" s="84">
        <f>'BAR BB| Open rates'!L7*0.9*0.87</f>
        <v>6107.4</v>
      </c>
      <c r="M7" s="84">
        <f>'BAR BB| Open rates'!M7*0.9*0.87</f>
        <v>6420.6</v>
      </c>
      <c r="N7" s="84">
        <f>'BAR BB| Open rates'!N7*0.9*0.87</f>
        <v>6107.4</v>
      </c>
      <c r="O7" s="84">
        <f>'BAR BB| Open rates'!O7*0.9*0.87</f>
        <v>6420.6</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rates'!B9*0.9*0.87</f>
        <v>6968.7</v>
      </c>
      <c r="C9" s="84">
        <f>'BAR BB| Open rates'!C9*0.9*0.87</f>
        <v>7751.7</v>
      </c>
      <c r="D9" s="84">
        <f>'BAR BB| Open rates'!D9*0.9*0.87</f>
        <v>6968.7</v>
      </c>
      <c r="E9" s="84">
        <f>'BAR BB| Open rates'!E9*0.9*0.87</f>
        <v>6968.7</v>
      </c>
      <c r="F9" s="84">
        <f>'BAR BB| Open rates'!F9*0.9*0.87</f>
        <v>6968.7</v>
      </c>
      <c r="G9" s="84">
        <f>'BAR BB| Open rates'!G9*0.9*0.87</f>
        <v>6655.5</v>
      </c>
      <c r="H9" s="84">
        <f>'BAR BB| Open rates'!H9*0.9*0.87</f>
        <v>6655.5</v>
      </c>
      <c r="I9" s="84">
        <f>'BAR BB| Open rates'!I9*0.9*0.87</f>
        <v>6968.7</v>
      </c>
      <c r="J9" s="84">
        <f>'BAR BB| Open rates'!J9*0.9*0.87</f>
        <v>6655.5</v>
      </c>
      <c r="K9" s="84">
        <f>'BAR BB| Open rates'!K9*0.9*0.87</f>
        <v>6968.7</v>
      </c>
      <c r="L9" s="84">
        <f>'BAR BB| Open rates'!L9*0.9*0.87</f>
        <v>6655.5</v>
      </c>
      <c r="M9" s="84">
        <f>'BAR BB| Open rates'!M9*0.9*0.87</f>
        <v>6968.7</v>
      </c>
      <c r="N9" s="84">
        <f>'BAR BB| Open rates'!N9*0.9*0.87</f>
        <v>6655.5</v>
      </c>
      <c r="O9" s="84">
        <f>'BAR BB| Open rates'!O9*0.9*0.87</f>
        <v>6968.7</v>
      </c>
    </row>
    <row r="10" spans="1:15" s="11" customFormat="1" x14ac:dyDescent="0.2">
      <c r="A10" s="42">
        <v>2</v>
      </c>
      <c r="B10" s="84">
        <f>'BAR BB| Open rates'!B10*0.9*0.87</f>
        <v>7986.6</v>
      </c>
      <c r="C10" s="84">
        <f>'BAR BB| Open rates'!C10*0.9*0.87</f>
        <v>8769.6</v>
      </c>
      <c r="D10" s="84">
        <f>'BAR BB| Open rates'!D10*0.9*0.87</f>
        <v>7986.6</v>
      </c>
      <c r="E10" s="84">
        <f>'BAR BB| Open rates'!E10*0.9*0.87</f>
        <v>7986.6</v>
      </c>
      <c r="F10" s="84">
        <f>'BAR BB| Open rates'!F10*0.9*0.87</f>
        <v>7986.6</v>
      </c>
      <c r="G10" s="84">
        <f>'BAR BB| Open rates'!G10*0.9*0.87</f>
        <v>7673.4</v>
      </c>
      <c r="H10" s="84">
        <f>'BAR BB| Open rates'!H10*0.9*0.87</f>
        <v>7673.4</v>
      </c>
      <c r="I10" s="84">
        <f>'BAR BB| Open rates'!I10*0.9*0.87</f>
        <v>7986.6</v>
      </c>
      <c r="J10" s="84">
        <f>'BAR BB| Open rates'!J10*0.9*0.87</f>
        <v>7673.4</v>
      </c>
      <c r="K10" s="84">
        <f>'BAR BB| Open rates'!K10*0.9*0.87</f>
        <v>7986.6</v>
      </c>
      <c r="L10" s="84">
        <f>'BAR BB| Open rates'!L10*0.9*0.87</f>
        <v>7673.4</v>
      </c>
      <c r="M10" s="84">
        <f>'BAR BB| Open rates'!M10*0.9*0.87</f>
        <v>7986.6</v>
      </c>
      <c r="N10" s="84">
        <f>'BAR BB| Open rates'!N10*0.9*0.87</f>
        <v>7673.4</v>
      </c>
      <c r="O10" s="84">
        <f>'BAR BB| Open rates'!O10*0.9*0.87</f>
        <v>7986.6</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rates'!B12*0.9*0.87</f>
        <v>7751.7</v>
      </c>
      <c r="C12" s="84">
        <f>'BAR BB| Open rates'!C12*0.9*0.87</f>
        <v>8534.7000000000007</v>
      </c>
      <c r="D12" s="84">
        <f>'BAR BB| Open rates'!D12*0.9*0.87</f>
        <v>7751.7</v>
      </c>
      <c r="E12" s="84">
        <f>'BAR BB| Open rates'!E12*0.9*0.87</f>
        <v>7751.7</v>
      </c>
      <c r="F12" s="84">
        <f>'BAR BB| Open rates'!F12*0.9*0.87</f>
        <v>7751.7</v>
      </c>
      <c r="G12" s="84">
        <f>'BAR BB| Open rates'!G12*0.9*0.87</f>
        <v>7438.5</v>
      </c>
      <c r="H12" s="84">
        <f>'BAR BB| Open rates'!H12*0.9*0.87</f>
        <v>7438.5</v>
      </c>
      <c r="I12" s="84">
        <f>'BAR BB| Open rates'!I12*0.9*0.87</f>
        <v>7751.7</v>
      </c>
      <c r="J12" s="84">
        <f>'BAR BB| Open rates'!J12*0.9*0.87</f>
        <v>7438.5</v>
      </c>
      <c r="K12" s="84">
        <f>'BAR BB| Open rates'!K12*0.9*0.87</f>
        <v>7751.7</v>
      </c>
      <c r="L12" s="84">
        <f>'BAR BB| Open rates'!L12*0.9*0.87</f>
        <v>7438.5</v>
      </c>
      <c r="M12" s="84">
        <f>'BAR BB| Open rates'!M12*0.9*0.87</f>
        <v>7751.7</v>
      </c>
      <c r="N12" s="84">
        <f>'BAR BB| Open rates'!N12*0.9*0.87</f>
        <v>7438.5</v>
      </c>
      <c r="O12" s="84">
        <f>'BAR BB| Open rates'!O12*0.9*0.87</f>
        <v>7751.7</v>
      </c>
    </row>
    <row r="13" spans="1:15" s="11" customFormat="1" x14ac:dyDescent="0.2">
      <c r="A13" s="42">
        <v>2</v>
      </c>
      <c r="B13" s="84">
        <f>'BAR BB| Open rates'!B13*0.9*0.87</f>
        <v>8769.6</v>
      </c>
      <c r="C13" s="84">
        <f>'BAR BB| Open rates'!C13*0.9*0.87</f>
        <v>9552.6</v>
      </c>
      <c r="D13" s="84">
        <f>'BAR BB| Open rates'!D13*0.9*0.87</f>
        <v>8769.6</v>
      </c>
      <c r="E13" s="84">
        <f>'BAR BB| Open rates'!E13*0.9*0.87</f>
        <v>8769.6</v>
      </c>
      <c r="F13" s="84">
        <f>'BAR BB| Open rates'!F13*0.9*0.87</f>
        <v>8769.6</v>
      </c>
      <c r="G13" s="84">
        <f>'BAR BB| Open rates'!G13*0.9*0.87</f>
        <v>8456.4</v>
      </c>
      <c r="H13" s="84">
        <f>'BAR BB| Open rates'!H13*0.9*0.87</f>
        <v>8456.4</v>
      </c>
      <c r="I13" s="84">
        <f>'BAR BB| Open rates'!I13*0.9*0.87</f>
        <v>8769.6</v>
      </c>
      <c r="J13" s="84">
        <f>'BAR BB| Open rates'!J13*0.9*0.87</f>
        <v>8456.4</v>
      </c>
      <c r="K13" s="84">
        <f>'BAR BB| Open rates'!K13*0.9*0.87</f>
        <v>8769.6</v>
      </c>
      <c r="L13" s="84">
        <f>'BAR BB| Open rates'!L13*0.9*0.87</f>
        <v>8456.4</v>
      </c>
      <c r="M13" s="84">
        <f>'BAR BB| Open rates'!M13*0.9*0.87</f>
        <v>8769.6</v>
      </c>
      <c r="N13" s="84">
        <f>'BAR BB| Open rates'!N13*0.9*0.87</f>
        <v>8456.4</v>
      </c>
      <c r="O13" s="84">
        <f>'BAR BB| Open rates'!O13*0.9*0.87</f>
        <v>8769.6</v>
      </c>
    </row>
    <row r="14" spans="1:15" x14ac:dyDescent="0.2">
      <c r="A14" s="47"/>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24"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workbookViewId="0">
      <pane xSplit="1" topLeftCell="B1" activePane="topRight" state="frozen"/>
      <selection activeCell="A10" sqref="A10"/>
      <selection pane="topRight" activeCell="O10" sqref="O10"/>
    </sheetView>
  </sheetViews>
  <sheetFormatPr defaultColWidth="10.140625" defaultRowHeight="12.75" x14ac:dyDescent="0.2"/>
  <cols>
    <col min="1" max="1" width="40.28515625" style="5" customWidth="1"/>
  </cols>
  <sheetData>
    <row r="1" spans="1:15" ht="24" x14ac:dyDescent="0.2">
      <c r="A1" s="47" t="s">
        <v>50</v>
      </c>
    </row>
    <row r="2" spans="1:15" ht="24" x14ac:dyDescent="0.2">
      <c r="A2" s="135" t="s">
        <v>249</v>
      </c>
    </row>
    <row r="3" spans="1:15" s="11" customFormat="1" ht="21.75" customHeight="1" x14ac:dyDescent="0.2">
      <c r="A3" s="205" t="s">
        <v>244</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rates'!B6*0.9*0.87+25</f>
        <v>5427.7</v>
      </c>
      <c r="C6" s="84">
        <f>'BAR BB| Open rates'!C6*0.9*0.87+25</f>
        <v>6210.7</v>
      </c>
      <c r="D6" s="84">
        <f>'BAR BB| Open rates'!D6*0.9*0.87+25</f>
        <v>5427.7</v>
      </c>
      <c r="E6" s="84">
        <f>'BAR BB| Open rates'!E6*0.9*0.87+25</f>
        <v>5427.7</v>
      </c>
      <c r="F6" s="84">
        <f>'BAR BB| Open rates'!F6*0.9*0.87+25</f>
        <v>5427.7</v>
      </c>
      <c r="G6" s="84">
        <f>'BAR BB| Open rates'!G6*0.9*0.87+25</f>
        <v>5114.5</v>
      </c>
      <c r="H6" s="84">
        <f>'BAR BB| Open rates'!H6*0.9*0.87+25</f>
        <v>5114.5</v>
      </c>
      <c r="I6" s="84">
        <f>'BAR BB| Open rates'!I6*0.9*0.87+25</f>
        <v>5427.7</v>
      </c>
      <c r="J6" s="84">
        <f>'BAR BB| Open rates'!J6*0.9*0.87+25</f>
        <v>5114.5</v>
      </c>
      <c r="K6" s="84">
        <f>'BAR BB| Open rates'!K6*0.9*0.87+25</f>
        <v>5427.7</v>
      </c>
      <c r="L6" s="84">
        <f>'BAR BB| Open rates'!L6*0.9*0.87+25</f>
        <v>5114.5</v>
      </c>
      <c r="M6" s="84">
        <f>'BAR BB| Open rates'!M6*0.9*0.87+25</f>
        <v>5427.7</v>
      </c>
      <c r="N6" s="84">
        <f>'BAR BB| Open rates'!N6*0.9*0.87+25</f>
        <v>5114.5</v>
      </c>
      <c r="O6" s="84">
        <f>'BAR BB| Open rates'!O6*0.9*0.87+25</f>
        <v>5427.7</v>
      </c>
    </row>
    <row r="7" spans="1:15" s="11" customFormat="1" x14ac:dyDescent="0.2">
      <c r="A7" s="42">
        <v>2</v>
      </c>
      <c r="B7" s="84">
        <f>'BAR BB| Open rates'!B7*0.9*0.87+25</f>
        <v>6445.6</v>
      </c>
      <c r="C7" s="84">
        <f>'BAR BB| Open rates'!C7*0.9*0.87+25</f>
        <v>7228.6</v>
      </c>
      <c r="D7" s="84">
        <f>'BAR BB| Open rates'!D7*0.9*0.87+25</f>
        <v>6445.6</v>
      </c>
      <c r="E7" s="84">
        <f>'BAR BB| Open rates'!E7*0.9*0.87+25</f>
        <v>6445.6</v>
      </c>
      <c r="F7" s="84">
        <f>'BAR BB| Open rates'!F7*0.9*0.87+25</f>
        <v>6445.6</v>
      </c>
      <c r="G7" s="84">
        <f>'BAR BB| Open rates'!G7*0.9*0.87+25</f>
        <v>6132.4</v>
      </c>
      <c r="H7" s="84">
        <f>'BAR BB| Open rates'!H7*0.9*0.87+25</f>
        <v>6132.4</v>
      </c>
      <c r="I7" s="84">
        <f>'BAR BB| Open rates'!I7*0.9*0.87+25</f>
        <v>6445.6</v>
      </c>
      <c r="J7" s="84">
        <f>'BAR BB| Open rates'!J7*0.9*0.87+25</f>
        <v>6132.4</v>
      </c>
      <c r="K7" s="84">
        <f>'BAR BB| Open rates'!K7*0.9*0.87+25</f>
        <v>6445.6</v>
      </c>
      <c r="L7" s="84">
        <f>'BAR BB| Open rates'!L7*0.9*0.87+25</f>
        <v>6132.4</v>
      </c>
      <c r="M7" s="84">
        <f>'BAR BB| Open rates'!M7*0.9*0.87+25</f>
        <v>6445.6</v>
      </c>
      <c r="N7" s="84">
        <f>'BAR BB| Open rates'!N7*0.9*0.87+25</f>
        <v>6132.4</v>
      </c>
      <c r="O7" s="84">
        <f>'BAR BB| Open rates'!O7*0.9*0.87+25</f>
        <v>6445.6</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rates'!B9*0.9*0.87+25</f>
        <v>6993.7</v>
      </c>
      <c r="C9" s="84">
        <f>'BAR BB| Open rates'!C9*0.9*0.87+25</f>
        <v>7776.7</v>
      </c>
      <c r="D9" s="84">
        <f>'BAR BB| Open rates'!D9*0.9*0.87+25</f>
        <v>6993.7</v>
      </c>
      <c r="E9" s="84">
        <f>'BAR BB| Open rates'!E9*0.9*0.87+25</f>
        <v>6993.7</v>
      </c>
      <c r="F9" s="84">
        <f>'BAR BB| Open rates'!F9*0.9*0.87+25</f>
        <v>6993.7</v>
      </c>
      <c r="G9" s="84">
        <f>'BAR BB| Open rates'!G9*0.9*0.87+25</f>
        <v>6680.5</v>
      </c>
      <c r="H9" s="84">
        <f>'BAR BB| Open rates'!H9*0.9*0.87+25</f>
        <v>6680.5</v>
      </c>
      <c r="I9" s="84">
        <f>'BAR BB| Open rates'!I9*0.9*0.87+25</f>
        <v>6993.7</v>
      </c>
      <c r="J9" s="84">
        <f>'BAR BB| Open rates'!J9*0.9*0.87+25</f>
        <v>6680.5</v>
      </c>
      <c r="K9" s="84">
        <f>'BAR BB| Open rates'!K9*0.9*0.87+25</f>
        <v>6993.7</v>
      </c>
      <c r="L9" s="84">
        <f>'BAR BB| Open rates'!L9*0.9*0.87+25</f>
        <v>6680.5</v>
      </c>
      <c r="M9" s="84">
        <f>'BAR BB| Open rates'!M9*0.9*0.87+25</f>
        <v>6993.7</v>
      </c>
      <c r="N9" s="84">
        <f>'BAR BB| Open rates'!N9*0.9*0.87+25</f>
        <v>6680.5</v>
      </c>
      <c r="O9" s="84">
        <f>'BAR BB| Open rates'!O9*0.9*0.87+25</f>
        <v>6993.7</v>
      </c>
    </row>
    <row r="10" spans="1:15" s="11" customFormat="1" x14ac:dyDescent="0.2">
      <c r="A10" s="42">
        <v>2</v>
      </c>
      <c r="B10" s="84">
        <f>'BAR BB| Open rates'!B10*0.9*0.87+25</f>
        <v>8011.6</v>
      </c>
      <c r="C10" s="84">
        <f>'BAR BB| Open rates'!C10*0.9*0.87+25</f>
        <v>8794.6</v>
      </c>
      <c r="D10" s="84">
        <f>'BAR BB| Open rates'!D10*0.9*0.87+25</f>
        <v>8011.6</v>
      </c>
      <c r="E10" s="84">
        <f>'BAR BB| Open rates'!E10*0.9*0.87+25</f>
        <v>8011.6</v>
      </c>
      <c r="F10" s="84">
        <f>'BAR BB| Open rates'!F10*0.9*0.87+25</f>
        <v>8011.6</v>
      </c>
      <c r="G10" s="84">
        <f>'BAR BB| Open rates'!G10*0.9*0.87+25</f>
        <v>7698.4</v>
      </c>
      <c r="H10" s="84">
        <f>'BAR BB| Open rates'!H10*0.9*0.87+25</f>
        <v>7698.4</v>
      </c>
      <c r="I10" s="84">
        <f>'BAR BB| Open rates'!I10*0.9*0.87+25</f>
        <v>8011.6</v>
      </c>
      <c r="J10" s="84">
        <f>'BAR BB| Open rates'!J10*0.9*0.87+25</f>
        <v>7698.4</v>
      </c>
      <c r="K10" s="84">
        <f>'BAR BB| Open rates'!K10*0.9*0.87+25</f>
        <v>8011.6</v>
      </c>
      <c r="L10" s="84">
        <f>'BAR BB| Open rates'!L10*0.9*0.87+25</f>
        <v>7698.4</v>
      </c>
      <c r="M10" s="84">
        <f>'BAR BB| Open rates'!M10*0.9*0.87+25</f>
        <v>8011.6</v>
      </c>
      <c r="N10" s="84">
        <f>'BAR BB| Open rates'!N10*0.9*0.87+25</f>
        <v>7698.4</v>
      </c>
      <c r="O10" s="84">
        <f>'BAR BB| Open rates'!O10*0.9*0.87+25</f>
        <v>8011.6</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rates'!B12*0.9*0.87+25</f>
        <v>7776.7</v>
      </c>
      <c r="C12" s="84">
        <f>'BAR BB| Open rates'!C12*0.9*0.87+25</f>
        <v>8559.7000000000007</v>
      </c>
      <c r="D12" s="84">
        <f>'BAR BB| Open rates'!D12*0.9*0.87+25</f>
        <v>7776.7</v>
      </c>
      <c r="E12" s="84">
        <f>'BAR BB| Open rates'!E12*0.9*0.87+25</f>
        <v>7776.7</v>
      </c>
      <c r="F12" s="84">
        <f>'BAR BB| Open rates'!F12*0.9*0.87+25</f>
        <v>7776.7</v>
      </c>
      <c r="G12" s="84">
        <f>'BAR BB| Open rates'!G12*0.9*0.87+25</f>
        <v>7463.5</v>
      </c>
      <c r="H12" s="84">
        <f>'BAR BB| Open rates'!H12*0.9*0.87+25</f>
        <v>7463.5</v>
      </c>
      <c r="I12" s="84">
        <f>'BAR BB| Open rates'!I12*0.9*0.87+25</f>
        <v>7776.7</v>
      </c>
      <c r="J12" s="84">
        <f>'BAR BB| Open rates'!J12*0.9*0.87+25</f>
        <v>7463.5</v>
      </c>
      <c r="K12" s="84">
        <f>'BAR BB| Open rates'!K12*0.9*0.87+25</f>
        <v>7776.7</v>
      </c>
      <c r="L12" s="84">
        <f>'BAR BB| Open rates'!L12*0.9*0.87+25</f>
        <v>7463.5</v>
      </c>
      <c r="M12" s="84">
        <f>'BAR BB| Open rates'!M12*0.9*0.87+25</f>
        <v>7776.7</v>
      </c>
      <c r="N12" s="84">
        <f>'BAR BB| Open rates'!N12*0.9*0.87+25</f>
        <v>7463.5</v>
      </c>
      <c r="O12" s="84">
        <f>'BAR BB| Open rates'!O12*0.9*0.87+25</f>
        <v>7776.7</v>
      </c>
    </row>
    <row r="13" spans="1:15" s="11" customFormat="1" x14ac:dyDescent="0.2">
      <c r="A13" s="42">
        <v>2</v>
      </c>
      <c r="B13" s="84">
        <f>'BAR BB| Open rates'!B13*0.9*0.87+25</f>
        <v>8794.6</v>
      </c>
      <c r="C13" s="84">
        <f>'BAR BB| Open rates'!C13*0.9*0.87+25</f>
        <v>9577.6</v>
      </c>
      <c r="D13" s="84">
        <f>'BAR BB| Open rates'!D13*0.9*0.87+25</f>
        <v>8794.6</v>
      </c>
      <c r="E13" s="84">
        <f>'BAR BB| Open rates'!E13*0.9*0.87+25</f>
        <v>8794.6</v>
      </c>
      <c r="F13" s="84">
        <f>'BAR BB| Open rates'!F13*0.9*0.87+25</f>
        <v>8794.6</v>
      </c>
      <c r="G13" s="84">
        <f>'BAR BB| Open rates'!G13*0.9*0.87+25</f>
        <v>8481.4</v>
      </c>
      <c r="H13" s="84">
        <f>'BAR BB| Open rates'!H13*0.9*0.87+25</f>
        <v>8481.4</v>
      </c>
      <c r="I13" s="84">
        <f>'BAR BB| Open rates'!I13*0.9*0.87+25</f>
        <v>8794.6</v>
      </c>
      <c r="J13" s="84">
        <f>'BAR BB| Open rates'!J13*0.9*0.87+25</f>
        <v>8481.4</v>
      </c>
      <c r="K13" s="84">
        <f>'BAR BB| Open rates'!K13*0.9*0.87+25</f>
        <v>8794.6</v>
      </c>
      <c r="L13" s="84">
        <f>'BAR BB| Open rates'!L13*0.9*0.87+25</f>
        <v>8481.4</v>
      </c>
      <c r="M13" s="84">
        <f>'BAR BB| Open rates'!M13*0.9*0.87+25</f>
        <v>8794.6</v>
      </c>
      <c r="N13" s="84">
        <f>'BAR BB| Open rates'!N13*0.9*0.87+25</f>
        <v>8481.4</v>
      </c>
      <c r="O13" s="84">
        <f>'BAR BB| Open rates'!O13*0.9*0.87+25</f>
        <v>8794.6</v>
      </c>
    </row>
    <row r="14" spans="1:15" x14ac:dyDescent="0.2">
      <c r="A14" s="47"/>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36"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workbookViewId="0">
      <pane xSplit="1" topLeftCell="B1" activePane="topRight" state="frozen"/>
      <selection activeCell="A10" sqref="A10"/>
      <selection pane="topRight" activeCell="K11" sqref="K11"/>
    </sheetView>
  </sheetViews>
  <sheetFormatPr defaultColWidth="10" defaultRowHeight="12.75" x14ac:dyDescent="0.2"/>
  <cols>
    <col min="1" max="1" width="43.7109375" style="5" customWidth="1"/>
  </cols>
  <sheetData>
    <row r="1" spans="1:15" ht="24" x14ac:dyDescent="0.2">
      <c r="A1" s="47" t="s">
        <v>50</v>
      </c>
    </row>
    <row r="2" spans="1:15" ht="24" x14ac:dyDescent="0.2">
      <c r="A2" s="135" t="s">
        <v>249</v>
      </c>
    </row>
    <row r="3" spans="1:15" s="11" customFormat="1" ht="21.75" customHeight="1" x14ac:dyDescent="0.2">
      <c r="A3" s="205" t="s">
        <v>244</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rates'!B6*0.9*0.87+25</f>
        <v>5427.7</v>
      </c>
      <c r="C6" s="84">
        <f>'BAR BB| Open rates'!C6*0.9*0.87+25</f>
        <v>6210.7</v>
      </c>
      <c r="D6" s="84">
        <f>'BAR BB| Open rates'!D6*0.9*0.87+25</f>
        <v>5427.7</v>
      </c>
      <c r="E6" s="84">
        <f>'BAR BB| Open rates'!E6*0.9*0.87+25</f>
        <v>5427.7</v>
      </c>
      <c r="F6" s="84">
        <f>'BAR BB| Open rates'!F6*0.9*0.87+25</f>
        <v>5427.7</v>
      </c>
      <c r="G6" s="84">
        <f>'BAR BB| Open rates'!G6*0.9*0.87+25</f>
        <v>5114.5</v>
      </c>
      <c r="H6" s="84">
        <f>'BAR BB| Open rates'!H6*0.9*0.87+25</f>
        <v>5114.5</v>
      </c>
      <c r="I6" s="84">
        <f>'BAR BB| Open rates'!I6*0.9*0.87+25</f>
        <v>5427.7</v>
      </c>
      <c r="J6" s="84">
        <f>'BAR BB| Open rates'!J6*0.9*0.87+25</f>
        <v>5114.5</v>
      </c>
      <c r="K6" s="84">
        <f>'BAR BB| Open rates'!K6*0.9*0.87+25</f>
        <v>5427.7</v>
      </c>
      <c r="L6" s="84">
        <f>'BAR BB| Open rates'!L6*0.9*0.87+25</f>
        <v>5114.5</v>
      </c>
      <c r="M6" s="84">
        <f>'BAR BB| Open rates'!M6*0.9*0.87+25</f>
        <v>5427.7</v>
      </c>
      <c r="N6" s="84">
        <f>'BAR BB| Open rates'!N6*0.9*0.87+25</f>
        <v>5114.5</v>
      </c>
      <c r="O6" s="84">
        <f>'BAR BB| Open rates'!O6*0.9*0.87+25</f>
        <v>5427.7</v>
      </c>
    </row>
    <row r="7" spans="1:15" s="11" customFormat="1" x14ac:dyDescent="0.2">
      <c r="A7" s="42">
        <v>2</v>
      </c>
      <c r="B7" s="84">
        <f>'BAR BB| Open rates'!B7*0.9*0.87+25</f>
        <v>6445.6</v>
      </c>
      <c r="C7" s="84">
        <f>'BAR BB| Open rates'!C7*0.9*0.87+25</f>
        <v>7228.6</v>
      </c>
      <c r="D7" s="84">
        <f>'BAR BB| Open rates'!D7*0.9*0.87+25</f>
        <v>6445.6</v>
      </c>
      <c r="E7" s="84">
        <f>'BAR BB| Open rates'!E7*0.9*0.87+25</f>
        <v>6445.6</v>
      </c>
      <c r="F7" s="84">
        <f>'BAR BB| Open rates'!F7*0.9*0.87+25</f>
        <v>6445.6</v>
      </c>
      <c r="G7" s="84">
        <f>'BAR BB| Open rates'!G7*0.9*0.87+25</f>
        <v>6132.4</v>
      </c>
      <c r="H7" s="84">
        <f>'BAR BB| Open rates'!H7*0.9*0.87+25</f>
        <v>6132.4</v>
      </c>
      <c r="I7" s="84">
        <f>'BAR BB| Open rates'!I7*0.9*0.87+25</f>
        <v>6445.6</v>
      </c>
      <c r="J7" s="84">
        <f>'BAR BB| Open rates'!J7*0.9*0.87+25</f>
        <v>6132.4</v>
      </c>
      <c r="K7" s="84">
        <f>'BAR BB| Open rates'!K7*0.9*0.87+25</f>
        <v>6445.6</v>
      </c>
      <c r="L7" s="84">
        <f>'BAR BB| Open rates'!L7*0.9*0.87+25</f>
        <v>6132.4</v>
      </c>
      <c r="M7" s="84">
        <f>'BAR BB| Open rates'!M7*0.9*0.87+25</f>
        <v>6445.6</v>
      </c>
      <c r="N7" s="84">
        <f>'BAR BB| Open rates'!N7*0.9*0.87+25</f>
        <v>6132.4</v>
      </c>
      <c r="O7" s="84">
        <f>'BAR BB| Open rates'!O7*0.9*0.87+25</f>
        <v>6445.6</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rates'!B9*0.9*0.87+25</f>
        <v>6993.7</v>
      </c>
      <c r="C9" s="84">
        <f>'BAR BB| Open rates'!C9*0.9*0.87+25</f>
        <v>7776.7</v>
      </c>
      <c r="D9" s="84">
        <f>'BAR BB| Open rates'!D9*0.9*0.87+25</f>
        <v>6993.7</v>
      </c>
      <c r="E9" s="84">
        <f>'BAR BB| Open rates'!E9*0.9*0.87+25</f>
        <v>6993.7</v>
      </c>
      <c r="F9" s="84">
        <f>'BAR BB| Open rates'!F9*0.9*0.87+25</f>
        <v>6993.7</v>
      </c>
      <c r="G9" s="84">
        <f>'BAR BB| Open rates'!G9*0.9*0.87+25</f>
        <v>6680.5</v>
      </c>
      <c r="H9" s="84">
        <f>'BAR BB| Open rates'!H9*0.9*0.87+25</f>
        <v>6680.5</v>
      </c>
      <c r="I9" s="84">
        <f>'BAR BB| Open rates'!I9*0.9*0.87+25</f>
        <v>6993.7</v>
      </c>
      <c r="J9" s="84">
        <f>'BAR BB| Open rates'!J9*0.9*0.87+25</f>
        <v>6680.5</v>
      </c>
      <c r="K9" s="84">
        <f>'BAR BB| Open rates'!K9*0.9*0.87+25</f>
        <v>6993.7</v>
      </c>
      <c r="L9" s="84">
        <f>'BAR BB| Open rates'!L9*0.9*0.87+25</f>
        <v>6680.5</v>
      </c>
      <c r="M9" s="84">
        <f>'BAR BB| Open rates'!M9*0.9*0.87+25</f>
        <v>6993.7</v>
      </c>
      <c r="N9" s="84">
        <f>'BAR BB| Open rates'!N9*0.9*0.87+25</f>
        <v>6680.5</v>
      </c>
      <c r="O9" s="84">
        <f>'BAR BB| Open rates'!O9*0.9*0.87+25</f>
        <v>6993.7</v>
      </c>
    </row>
    <row r="10" spans="1:15" s="11" customFormat="1" x14ac:dyDescent="0.2">
      <c r="A10" s="42">
        <v>2</v>
      </c>
      <c r="B10" s="84">
        <f>'BAR BB| Open rates'!B10*0.9*0.87+25</f>
        <v>8011.6</v>
      </c>
      <c r="C10" s="84">
        <f>'BAR BB| Open rates'!C10*0.9*0.87+25</f>
        <v>8794.6</v>
      </c>
      <c r="D10" s="84">
        <f>'BAR BB| Open rates'!D10*0.9*0.87+25</f>
        <v>8011.6</v>
      </c>
      <c r="E10" s="84">
        <f>'BAR BB| Open rates'!E10*0.9*0.87+25</f>
        <v>8011.6</v>
      </c>
      <c r="F10" s="84">
        <f>'BAR BB| Open rates'!F10*0.9*0.87+25</f>
        <v>8011.6</v>
      </c>
      <c r="G10" s="84">
        <f>'BAR BB| Open rates'!G10*0.9*0.87+25</f>
        <v>7698.4</v>
      </c>
      <c r="H10" s="84">
        <f>'BAR BB| Open rates'!H10*0.9*0.87+25</f>
        <v>7698.4</v>
      </c>
      <c r="I10" s="84">
        <f>'BAR BB| Open rates'!I10*0.9*0.87+25</f>
        <v>8011.6</v>
      </c>
      <c r="J10" s="84">
        <f>'BAR BB| Open rates'!J10*0.9*0.87+25</f>
        <v>7698.4</v>
      </c>
      <c r="K10" s="84">
        <f>'BAR BB| Open rates'!K10*0.9*0.87+25</f>
        <v>8011.6</v>
      </c>
      <c r="L10" s="84">
        <f>'BAR BB| Open rates'!L10*0.9*0.87+25</f>
        <v>7698.4</v>
      </c>
      <c r="M10" s="84">
        <f>'BAR BB| Open rates'!M10*0.9*0.87+25</f>
        <v>8011.6</v>
      </c>
      <c r="N10" s="84">
        <f>'BAR BB| Open rates'!N10*0.9*0.87+25</f>
        <v>7698.4</v>
      </c>
      <c r="O10" s="84">
        <f>'BAR BB| Open rates'!O10*0.9*0.87+25</f>
        <v>8011.6</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rates'!B12*0.9*0.87+25</f>
        <v>7776.7</v>
      </c>
      <c r="C12" s="84">
        <f>'BAR BB| Open rates'!C12*0.9*0.87+25</f>
        <v>8559.7000000000007</v>
      </c>
      <c r="D12" s="84">
        <f>'BAR BB| Open rates'!D12*0.9*0.87+25</f>
        <v>7776.7</v>
      </c>
      <c r="E12" s="84">
        <f>'BAR BB| Open rates'!E12*0.9*0.87+25</f>
        <v>7776.7</v>
      </c>
      <c r="F12" s="84">
        <f>'BAR BB| Open rates'!F12*0.9*0.87+25</f>
        <v>7776.7</v>
      </c>
      <c r="G12" s="84">
        <f>'BAR BB| Open rates'!G12*0.9*0.87+25</f>
        <v>7463.5</v>
      </c>
      <c r="H12" s="84">
        <f>'BAR BB| Open rates'!H12*0.9*0.87+25</f>
        <v>7463.5</v>
      </c>
      <c r="I12" s="84">
        <f>'BAR BB| Open rates'!I12*0.9*0.87+25</f>
        <v>7776.7</v>
      </c>
      <c r="J12" s="84">
        <f>'BAR BB| Open rates'!J12*0.9*0.87+25</f>
        <v>7463.5</v>
      </c>
      <c r="K12" s="84">
        <f>'BAR BB| Open rates'!K12*0.9*0.87+25</f>
        <v>7776.7</v>
      </c>
      <c r="L12" s="84">
        <f>'BAR BB| Open rates'!L12*0.9*0.87+25</f>
        <v>7463.5</v>
      </c>
      <c r="M12" s="84">
        <f>'BAR BB| Open rates'!M12*0.9*0.87+25</f>
        <v>7776.7</v>
      </c>
      <c r="N12" s="84">
        <f>'BAR BB| Open rates'!N12*0.9*0.87+25</f>
        <v>7463.5</v>
      </c>
      <c r="O12" s="84">
        <f>'BAR BB| Open rates'!O12*0.9*0.87+25</f>
        <v>7776.7</v>
      </c>
    </row>
    <row r="13" spans="1:15" s="11" customFormat="1" x14ac:dyDescent="0.2">
      <c r="A13" s="42">
        <v>2</v>
      </c>
      <c r="B13" s="84">
        <f>'BAR BB| Open rates'!B13*0.9*0.87+25</f>
        <v>8794.6</v>
      </c>
      <c r="C13" s="84">
        <f>'BAR BB| Open rates'!C13*0.9*0.87+25</f>
        <v>9577.6</v>
      </c>
      <c r="D13" s="84">
        <f>'BAR BB| Open rates'!D13*0.9*0.87+25</f>
        <v>8794.6</v>
      </c>
      <c r="E13" s="84">
        <f>'BAR BB| Open rates'!E13*0.9*0.87+25</f>
        <v>8794.6</v>
      </c>
      <c r="F13" s="84">
        <f>'BAR BB| Open rates'!F13*0.9*0.87+25</f>
        <v>8794.6</v>
      </c>
      <c r="G13" s="84">
        <f>'BAR BB| Open rates'!G13*0.9*0.87+25</f>
        <v>8481.4</v>
      </c>
      <c r="H13" s="84">
        <f>'BAR BB| Open rates'!H13*0.9*0.87+25</f>
        <v>8481.4</v>
      </c>
      <c r="I13" s="84">
        <f>'BAR BB| Open rates'!I13*0.9*0.87+25</f>
        <v>8794.6</v>
      </c>
      <c r="J13" s="84">
        <f>'BAR BB| Open rates'!J13*0.9*0.87+25</f>
        <v>8481.4</v>
      </c>
      <c r="K13" s="84">
        <f>'BAR BB| Open rates'!K13*0.9*0.87+25</f>
        <v>8794.6</v>
      </c>
      <c r="L13" s="84">
        <f>'BAR BB| Open rates'!L13*0.9*0.87+25</f>
        <v>8481.4</v>
      </c>
      <c r="M13" s="84">
        <f>'BAR BB| Open rates'!M13*0.9*0.87+25</f>
        <v>8794.6</v>
      </c>
      <c r="N13" s="84">
        <f>'BAR BB| Open rates'!N13*0.9*0.87+25</f>
        <v>8481.4</v>
      </c>
      <c r="O13" s="84">
        <f>'BAR BB| Open rates'!O13*0.9*0.87+25</f>
        <v>8794.6</v>
      </c>
    </row>
    <row r="14" spans="1:15" x14ac:dyDescent="0.2">
      <c r="A14" s="47"/>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24"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workbookViewId="0">
      <pane xSplit="1" topLeftCell="B1" activePane="topRight" state="frozen"/>
      <selection activeCell="A10" sqref="A10"/>
      <selection pane="topRight" activeCell="M8" sqref="M8"/>
    </sheetView>
  </sheetViews>
  <sheetFormatPr defaultColWidth="9.85546875" defaultRowHeight="12.75" x14ac:dyDescent="0.2"/>
  <cols>
    <col min="1" max="1" width="43.140625" style="5" customWidth="1"/>
  </cols>
  <sheetData>
    <row r="1" spans="1:15" ht="26.25" customHeight="1" x14ac:dyDescent="0.2">
      <c r="A1" s="47" t="s">
        <v>50</v>
      </c>
    </row>
    <row r="2" spans="1:15" ht="24" x14ac:dyDescent="0.2">
      <c r="A2" s="135" t="s">
        <v>249</v>
      </c>
    </row>
    <row r="3" spans="1:15" s="11" customFormat="1" ht="24.75" customHeight="1" x14ac:dyDescent="0.2">
      <c r="A3" s="205" t="s">
        <v>245</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rates'!B6*0.9*0.85+35</f>
        <v>5313.5</v>
      </c>
      <c r="C6" s="84">
        <f>'BAR BB| Open rates'!C6*0.9*0.85+35</f>
        <v>6078.5</v>
      </c>
      <c r="D6" s="84">
        <f>'BAR BB| Open rates'!D6*0.9*0.85+35</f>
        <v>5313.5</v>
      </c>
      <c r="E6" s="84">
        <f>'BAR BB| Open rates'!E6*0.9*0.85+35</f>
        <v>5313.5</v>
      </c>
      <c r="F6" s="84">
        <f>'BAR BB| Open rates'!F6*0.9*0.85+35</f>
        <v>5313.5</v>
      </c>
      <c r="G6" s="84">
        <f>'BAR BB| Open rates'!G6*0.9*0.85+35</f>
        <v>5007.5</v>
      </c>
      <c r="H6" s="84">
        <f>'BAR BB| Open rates'!H6*0.9*0.85+35</f>
        <v>5007.5</v>
      </c>
      <c r="I6" s="84">
        <f>'BAR BB| Open rates'!I6*0.9*0.85+35</f>
        <v>5313.5</v>
      </c>
      <c r="J6" s="84">
        <f>'BAR BB| Open rates'!J6*0.9*0.85+35</f>
        <v>5007.5</v>
      </c>
      <c r="K6" s="84">
        <f>'BAR BB| Open rates'!K6*0.9*0.85+35</f>
        <v>5313.5</v>
      </c>
      <c r="L6" s="84">
        <f>'BAR BB| Open rates'!L6*0.9*0.85+35</f>
        <v>5007.5</v>
      </c>
      <c r="M6" s="84">
        <f>'BAR BB| Open rates'!M6*0.9*0.85+35</f>
        <v>5313.5</v>
      </c>
      <c r="N6" s="84">
        <f>'BAR BB| Open rates'!N6*0.9*0.85+35</f>
        <v>5007.5</v>
      </c>
      <c r="O6" s="84">
        <f>'BAR BB| Open rates'!O6*0.9*0.85+35</f>
        <v>5313.5</v>
      </c>
    </row>
    <row r="7" spans="1:15" s="11" customFormat="1" x14ac:dyDescent="0.2">
      <c r="A7" s="42">
        <v>2</v>
      </c>
      <c r="B7" s="84">
        <f>'BAR BB| Open rates'!B7*0.9*0.85+35</f>
        <v>6308</v>
      </c>
      <c r="C7" s="84">
        <f>'BAR BB| Open rates'!C7*0.9*0.85+35</f>
        <v>7073</v>
      </c>
      <c r="D7" s="84">
        <f>'BAR BB| Open rates'!D7*0.9*0.85+35</f>
        <v>6308</v>
      </c>
      <c r="E7" s="84">
        <f>'BAR BB| Open rates'!E7*0.9*0.85+35</f>
        <v>6308</v>
      </c>
      <c r="F7" s="84">
        <f>'BAR BB| Open rates'!F7*0.9*0.85+35</f>
        <v>6308</v>
      </c>
      <c r="G7" s="84">
        <f>'BAR BB| Open rates'!G7*0.9*0.85+35</f>
        <v>6002</v>
      </c>
      <c r="H7" s="84">
        <f>'BAR BB| Open rates'!H7*0.9*0.85+35</f>
        <v>6002</v>
      </c>
      <c r="I7" s="84">
        <f>'BAR BB| Open rates'!I7*0.9*0.85+35</f>
        <v>6308</v>
      </c>
      <c r="J7" s="84">
        <f>'BAR BB| Open rates'!J7*0.9*0.85+35</f>
        <v>6002</v>
      </c>
      <c r="K7" s="84">
        <f>'BAR BB| Open rates'!K7*0.9*0.85+35</f>
        <v>6308</v>
      </c>
      <c r="L7" s="84">
        <f>'BAR BB| Open rates'!L7*0.9*0.85+35</f>
        <v>6002</v>
      </c>
      <c r="M7" s="84">
        <f>'BAR BB| Open rates'!M7*0.9*0.85+35</f>
        <v>6308</v>
      </c>
      <c r="N7" s="84">
        <f>'BAR BB| Open rates'!N7*0.9*0.85+35</f>
        <v>6002</v>
      </c>
      <c r="O7" s="84">
        <f>'BAR BB| Open rates'!O7*0.9*0.85+35</f>
        <v>6308</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rates'!B9*0.9*0.85+35</f>
        <v>6843.5</v>
      </c>
      <c r="C9" s="84">
        <f>'BAR BB| Open rates'!C9*0.9*0.85+35</f>
        <v>7608.5</v>
      </c>
      <c r="D9" s="84">
        <f>'BAR BB| Open rates'!D9*0.9*0.85+35</f>
        <v>6843.5</v>
      </c>
      <c r="E9" s="84">
        <f>'BAR BB| Open rates'!E9*0.9*0.85+35</f>
        <v>6843.5</v>
      </c>
      <c r="F9" s="84">
        <f>'BAR BB| Open rates'!F9*0.9*0.85+35</f>
        <v>6843.5</v>
      </c>
      <c r="G9" s="84">
        <f>'BAR BB| Open rates'!G9*0.9*0.85+35</f>
        <v>6537.5</v>
      </c>
      <c r="H9" s="84">
        <f>'BAR BB| Open rates'!H9*0.9*0.85+35</f>
        <v>6537.5</v>
      </c>
      <c r="I9" s="84">
        <f>'BAR BB| Open rates'!I9*0.9*0.85+35</f>
        <v>6843.5</v>
      </c>
      <c r="J9" s="84">
        <f>'BAR BB| Open rates'!J9*0.9*0.85+35</f>
        <v>6537.5</v>
      </c>
      <c r="K9" s="84">
        <f>'BAR BB| Open rates'!K9*0.9*0.85+35</f>
        <v>6843.5</v>
      </c>
      <c r="L9" s="84">
        <f>'BAR BB| Open rates'!L9*0.9*0.85+35</f>
        <v>6537.5</v>
      </c>
      <c r="M9" s="84">
        <f>'BAR BB| Open rates'!M9*0.9*0.85+35</f>
        <v>6843.5</v>
      </c>
      <c r="N9" s="84">
        <f>'BAR BB| Open rates'!N9*0.9*0.85+35</f>
        <v>6537.5</v>
      </c>
      <c r="O9" s="84">
        <f>'BAR BB| Open rates'!O9*0.9*0.85+35</f>
        <v>6843.5</v>
      </c>
    </row>
    <row r="10" spans="1:15" s="11" customFormat="1" x14ac:dyDescent="0.2">
      <c r="A10" s="42">
        <v>2</v>
      </c>
      <c r="B10" s="84">
        <f>'BAR BB| Open rates'!B10*0.9*0.85+35</f>
        <v>7838</v>
      </c>
      <c r="C10" s="84">
        <f>'BAR BB| Open rates'!C10*0.9*0.85+35</f>
        <v>8603</v>
      </c>
      <c r="D10" s="84">
        <f>'BAR BB| Open rates'!D10*0.9*0.85+35</f>
        <v>7838</v>
      </c>
      <c r="E10" s="84">
        <f>'BAR BB| Open rates'!E10*0.9*0.85+35</f>
        <v>7838</v>
      </c>
      <c r="F10" s="84">
        <f>'BAR BB| Open rates'!F10*0.9*0.85+35</f>
        <v>7838</v>
      </c>
      <c r="G10" s="84">
        <f>'BAR BB| Open rates'!G10*0.9*0.85+35</f>
        <v>7532</v>
      </c>
      <c r="H10" s="84">
        <f>'BAR BB| Open rates'!H10*0.9*0.85+35</f>
        <v>7532</v>
      </c>
      <c r="I10" s="84">
        <f>'BAR BB| Open rates'!I10*0.9*0.85+35</f>
        <v>7838</v>
      </c>
      <c r="J10" s="84">
        <f>'BAR BB| Open rates'!J10*0.9*0.85+35</f>
        <v>7532</v>
      </c>
      <c r="K10" s="84">
        <f>'BAR BB| Open rates'!K10*0.9*0.85+35</f>
        <v>7838</v>
      </c>
      <c r="L10" s="84">
        <f>'BAR BB| Open rates'!L10*0.9*0.85+35</f>
        <v>7532</v>
      </c>
      <c r="M10" s="84">
        <f>'BAR BB| Open rates'!M10*0.9*0.85+35</f>
        <v>7838</v>
      </c>
      <c r="N10" s="84">
        <f>'BAR BB| Open rates'!N10*0.9*0.85+35</f>
        <v>7532</v>
      </c>
      <c r="O10" s="84">
        <f>'BAR BB| Open rates'!O10*0.9*0.85+35</f>
        <v>7838</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rates'!B12*0.9*0.85+35</f>
        <v>7608.5</v>
      </c>
      <c r="C12" s="84">
        <f>'BAR BB| Open rates'!C12*0.9*0.85+35</f>
        <v>8373.5</v>
      </c>
      <c r="D12" s="84">
        <f>'BAR BB| Open rates'!D12*0.9*0.85+35</f>
        <v>7608.5</v>
      </c>
      <c r="E12" s="84">
        <f>'BAR BB| Open rates'!E12*0.9*0.85+35</f>
        <v>7608.5</v>
      </c>
      <c r="F12" s="84">
        <f>'BAR BB| Open rates'!F12*0.9*0.85+35</f>
        <v>7608.5</v>
      </c>
      <c r="G12" s="84">
        <f>'BAR BB| Open rates'!G12*0.9*0.85+35</f>
        <v>7302.5</v>
      </c>
      <c r="H12" s="84">
        <f>'BAR BB| Open rates'!H12*0.9*0.85+35</f>
        <v>7302.5</v>
      </c>
      <c r="I12" s="84">
        <f>'BAR BB| Open rates'!I12*0.9*0.85+35</f>
        <v>7608.5</v>
      </c>
      <c r="J12" s="84">
        <f>'BAR BB| Open rates'!J12*0.9*0.85+35</f>
        <v>7302.5</v>
      </c>
      <c r="K12" s="84">
        <f>'BAR BB| Open rates'!K12*0.9*0.85+35</f>
        <v>7608.5</v>
      </c>
      <c r="L12" s="84">
        <f>'BAR BB| Open rates'!L12*0.9*0.85+35</f>
        <v>7302.5</v>
      </c>
      <c r="M12" s="84">
        <f>'BAR BB| Open rates'!M12*0.9*0.85+35</f>
        <v>7608.5</v>
      </c>
      <c r="N12" s="84">
        <f>'BAR BB| Open rates'!N12*0.9*0.85+35</f>
        <v>7302.5</v>
      </c>
      <c r="O12" s="84">
        <f>'BAR BB| Open rates'!O12*0.9*0.85+35</f>
        <v>7608.5</v>
      </c>
    </row>
    <row r="13" spans="1:15" s="11" customFormat="1" x14ac:dyDescent="0.2">
      <c r="A13" s="42">
        <v>2</v>
      </c>
      <c r="B13" s="84">
        <f>'BAR BB| Open rates'!B13*0.9*0.85+35</f>
        <v>8603</v>
      </c>
      <c r="C13" s="84">
        <f>'BAR BB| Open rates'!C13*0.9*0.85+35</f>
        <v>9368</v>
      </c>
      <c r="D13" s="84">
        <f>'BAR BB| Open rates'!D13*0.9*0.85+35</f>
        <v>8603</v>
      </c>
      <c r="E13" s="84">
        <f>'BAR BB| Open rates'!E13*0.9*0.85+35</f>
        <v>8603</v>
      </c>
      <c r="F13" s="84">
        <f>'BAR BB| Open rates'!F13*0.9*0.85+35</f>
        <v>8603</v>
      </c>
      <c r="G13" s="84">
        <f>'BAR BB| Open rates'!G13*0.9*0.85+35</f>
        <v>8297</v>
      </c>
      <c r="H13" s="84">
        <f>'BAR BB| Open rates'!H13*0.9*0.85+35</f>
        <v>8297</v>
      </c>
      <c r="I13" s="84">
        <f>'BAR BB| Open rates'!I13*0.9*0.85+35</f>
        <v>8603</v>
      </c>
      <c r="J13" s="84">
        <f>'BAR BB| Open rates'!J13*0.9*0.85+35</f>
        <v>8297</v>
      </c>
      <c r="K13" s="84">
        <f>'BAR BB| Open rates'!K13*0.9*0.85+35</f>
        <v>8603</v>
      </c>
      <c r="L13" s="84">
        <f>'BAR BB| Open rates'!L13*0.9*0.85+35</f>
        <v>8297</v>
      </c>
      <c r="M13" s="84">
        <f>'BAR BB| Open rates'!M13*0.9*0.85+35</f>
        <v>8603</v>
      </c>
      <c r="N13" s="84">
        <f>'BAR BB| Open rates'!N13*0.9*0.85+35</f>
        <v>8297</v>
      </c>
      <c r="O13" s="84">
        <f>'BAR BB| Open rates'!O13*0.9*0.85+35</f>
        <v>8603</v>
      </c>
    </row>
    <row r="14" spans="1:15" s="11" customFormat="1" x14ac:dyDescent="0.2">
      <c r="A14" s="206"/>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36"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workbookViewId="0">
      <pane xSplit="1" topLeftCell="B1" activePane="topRight" state="frozen"/>
      <selection activeCell="A10" sqref="A10"/>
      <selection pane="topRight" activeCell="G11" sqref="G11"/>
    </sheetView>
  </sheetViews>
  <sheetFormatPr defaultColWidth="10.42578125" defaultRowHeight="12.75" x14ac:dyDescent="0.2"/>
  <cols>
    <col min="1" max="1" width="43.85546875" style="5" customWidth="1"/>
  </cols>
  <sheetData>
    <row r="1" spans="1:15" ht="24" x14ac:dyDescent="0.2">
      <c r="A1" s="47" t="s">
        <v>50</v>
      </c>
    </row>
    <row r="2" spans="1:15" ht="24" x14ac:dyDescent="0.2">
      <c r="A2" s="135" t="s">
        <v>249</v>
      </c>
    </row>
    <row r="3" spans="1:15" s="11" customFormat="1" ht="21.75" customHeight="1" x14ac:dyDescent="0.2">
      <c r="A3" s="205" t="s">
        <v>185</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rates'!B6*0.9*0.9</f>
        <v>5589</v>
      </c>
      <c r="C6" s="84">
        <f>'BAR BB| Open rates'!C6*0.9*0.9</f>
        <v>6399</v>
      </c>
      <c r="D6" s="84">
        <f>'BAR BB| Open rates'!D6*0.9*0.9</f>
        <v>5589</v>
      </c>
      <c r="E6" s="84">
        <f>'BAR BB| Open rates'!E6*0.9*0.9</f>
        <v>5589</v>
      </c>
      <c r="F6" s="84">
        <f>'BAR BB| Open rates'!F6*0.9*0.9</f>
        <v>5589</v>
      </c>
      <c r="G6" s="84">
        <f>'BAR BB| Open rates'!G6*0.9*0.9</f>
        <v>5265</v>
      </c>
      <c r="H6" s="84">
        <f>'BAR BB| Open rates'!H6*0.9*0.9</f>
        <v>5265</v>
      </c>
      <c r="I6" s="84">
        <f>'BAR BB| Open rates'!I6*0.9*0.9</f>
        <v>5589</v>
      </c>
      <c r="J6" s="84">
        <f>'BAR BB| Open rates'!J6*0.9*0.9</f>
        <v>5265</v>
      </c>
      <c r="K6" s="84">
        <f>'BAR BB| Open rates'!K6*0.9*0.9</f>
        <v>5589</v>
      </c>
      <c r="L6" s="84">
        <f>'BAR BB| Open rates'!L6*0.9*0.9</f>
        <v>5265</v>
      </c>
      <c r="M6" s="84">
        <f>'BAR BB| Open rates'!M6*0.9*0.9</f>
        <v>5589</v>
      </c>
      <c r="N6" s="84">
        <f>'BAR BB| Open rates'!N6*0.9*0.9</f>
        <v>5265</v>
      </c>
      <c r="O6" s="84">
        <f>'BAR BB| Open rates'!O6*0.9*0.9</f>
        <v>5589</v>
      </c>
    </row>
    <row r="7" spans="1:15" s="11" customFormat="1" x14ac:dyDescent="0.2">
      <c r="A7" s="42">
        <v>2</v>
      </c>
      <c r="B7" s="84">
        <f>'BAR BB| Open rates'!B7*0.9*0.9</f>
        <v>6642</v>
      </c>
      <c r="C7" s="84">
        <f>'BAR BB| Open rates'!C7*0.9*0.9</f>
        <v>7452</v>
      </c>
      <c r="D7" s="84">
        <f>'BAR BB| Open rates'!D7*0.9*0.9</f>
        <v>6642</v>
      </c>
      <c r="E7" s="84">
        <f>'BAR BB| Open rates'!E7*0.9*0.9</f>
        <v>6642</v>
      </c>
      <c r="F7" s="84">
        <f>'BAR BB| Open rates'!F7*0.9*0.9</f>
        <v>6642</v>
      </c>
      <c r="G7" s="84">
        <f>'BAR BB| Open rates'!G7*0.9*0.9</f>
        <v>6318</v>
      </c>
      <c r="H7" s="84">
        <f>'BAR BB| Open rates'!H7*0.9*0.9</f>
        <v>6318</v>
      </c>
      <c r="I7" s="84">
        <f>'BAR BB| Open rates'!I7*0.9*0.9</f>
        <v>6642</v>
      </c>
      <c r="J7" s="84">
        <f>'BAR BB| Open rates'!J7*0.9*0.9</f>
        <v>6318</v>
      </c>
      <c r="K7" s="84">
        <f>'BAR BB| Open rates'!K7*0.9*0.9</f>
        <v>6642</v>
      </c>
      <c r="L7" s="84">
        <f>'BAR BB| Open rates'!L7*0.9*0.9</f>
        <v>6318</v>
      </c>
      <c r="M7" s="84">
        <f>'BAR BB| Open rates'!M7*0.9*0.9</f>
        <v>6642</v>
      </c>
      <c r="N7" s="84">
        <f>'BAR BB| Open rates'!N7*0.9*0.9</f>
        <v>6318</v>
      </c>
      <c r="O7" s="84">
        <f>'BAR BB| Open rates'!O7*0.9*0.9</f>
        <v>6642</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rates'!B9*0.9*0.9</f>
        <v>7209</v>
      </c>
      <c r="C9" s="84">
        <f>'BAR BB| Open rates'!C9*0.9*0.9</f>
        <v>8019</v>
      </c>
      <c r="D9" s="84">
        <f>'BAR BB| Open rates'!D9*0.9*0.9</f>
        <v>7209</v>
      </c>
      <c r="E9" s="84">
        <f>'BAR BB| Open rates'!E9*0.9*0.9</f>
        <v>7209</v>
      </c>
      <c r="F9" s="84">
        <f>'BAR BB| Open rates'!F9*0.9*0.9</f>
        <v>7209</v>
      </c>
      <c r="G9" s="84">
        <f>'BAR BB| Open rates'!G9*0.9*0.9</f>
        <v>6885</v>
      </c>
      <c r="H9" s="84">
        <f>'BAR BB| Open rates'!H9*0.9*0.9</f>
        <v>6885</v>
      </c>
      <c r="I9" s="84">
        <f>'BAR BB| Open rates'!I9*0.9*0.9</f>
        <v>7209</v>
      </c>
      <c r="J9" s="84">
        <f>'BAR BB| Open rates'!J9*0.9*0.9</f>
        <v>6885</v>
      </c>
      <c r="K9" s="84">
        <f>'BAR BB| Open rates'!K9*0.9*0.9</f>
        <v>7209</v>
      </c>
      <c r="L9" s="84">
        <f>'BAR BB| Open rates'!L9*0.9*0.9</f>
        <v>6885</v>
      </c>
      <c r="M9" s="84">
        <f>'BAR BB| Open rates'!M9*0.9*0.9</f>
        <v>7209</v>
      </c>
      <c r="N9" s="84">
        <f>'BAR BB| Open rates'!N9*0.9*0.9</f>
        <v>6885</v>
      </c>
      <c r="O9" s="84">
        <f>'BAR BB| Open rates'!O9*0.9*0.9</f>
        <v>7209</v>
      </c>
    </row>
    <row r="10" spans="1:15" s="11" customFormat="1" x14ac:dyDescent="0.2">
      <c r="A10" s="42">
        <v>2</v>
      </c>
      <c r="B10" s="84">
        <f>'BAR BB| Open rates'!B10*0.9*0.9</f>
        <v>8262</v>
      </c>
      <c r="C10" s="84">
        <f>'BAR BB| Open rates'!C10*0.9*0.9</f>
        <v>9072</v>
      </c>
      <c r="D10" s="84">
        <f>'BAR BB| Open rates'!D10*0.9*0.9</f>
        <v>8262</v>
      </c>
      <c r="E10" s="84">
        <f>'BAR BB| Open rates'!E10*0.9*0.9</f>
        <v>8262</v>
      </c>
      <c r="F10" s="84">
        <f>'BAR BB| Open rates'!F10*0.9*0.9</f>
        <v>8262</v>
      </c>
      <c r="G10" s="84">
        <f>'BAR BB| Open rates'!G10*0.9*0.9</f>
        <v>7938</v>
      </c>
      <c r="H10" s="84">
        <f>'BAR BB| Open rates'!H10*0.9*0.9</f>
        <v>7938</v>
      </c>
      <c r="I10" s="84">
        <f>'BAR BB| Open rates'!I10*0.9*0.9</f>
        <v>8262</v>
      </c>
      <c r="J10" s="84">
        <f>'BAR BB| Open rates'!J10*0.9*0.9</f>
        <v>7938</v>
      </c>
      <c r="K10" s="84">
        <f>'BAR BB| Open rates'!K10*0.9*0.9</f>
        <v>8262</v>
      </c>
      <c r="L10" s="84">
        <f>'BAR BB| Open rates'!L10*0.9*0.9</f>
        <v>7938</v>
      </c>
      <c r="M10" s="84">
        <f>'BAR BB| Open rates'!M10*0.9*0.9</f>
        <v>8262</v>
      </c>
      <c r="N10" s="84">
        <f>'BAR BB| Open rates'!N10*0.9*0.9</f>
        <v>7938</v>
      </c>
      <c r="O10" s="84">
        <f>'BAR BB| Open rates'!O10*0.9*0.9</f>
        <v>8262</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rates'!B12*0.9*0.9</f>
        <v>8019</v>
      </c>
      <c r="C12" s="84">
        <f>'BAR BB| Open rates'!C12*0.9*0.9</f>
        <v>8829</v>
      </c>
      <c r="D12" s="84">
        <f>'BAR BB| Open rates'!D12*0.9*0.9</f>
        <v>8019</v>
      </c>
      <c r="E12" s="84">
        <f>'BAR BB| Open rates'!E12*0.9*0.9</f>
        <v>8019</v>
      </c>
      <c r="F12" s="84">
        <f>'BAR BB| Open rates'!F12*0.9*0.9</f>
        <v>8019</v>
      </c>
      <c r="G12" s="84">
        <f>'BAR BB| Open rates'!G12*0.9*0.9</f>
        <v>7695</v>
      </c>
      <c r="H12" s="84">
        <f>'BAR BB| Open rates'!H12*0.9*0.9</f>
        <v>7695</v>
      </c>
      <c r="I12" s="84">
        <f>'BAR BB| Open rates'!I12*0.9*0.9</f>
        <v>8019</v>
      </c>
      <c r="J12" s="84">
        <f>'BAR BB| Open rates'!J12*0.9*0.9</f>
        <v>7695</v>
      </c>
      <c r="K12" s="84">
        <f>'BAR BB| Open rates'!K12*0.9*0.9</f>
        <v>8019</v>
      </c>
      <c r="L12" s="84">
        <f>'BAR BB| Open rates'!L12*0.9*0.9</f>
        <v>7695</v>
      </c>
      <c r="M12" s="84">
        <f>'BAR BB| Open rates'!M12*0.9*0.9</f>
        <v>8019</v>
      </c>
      <c r="N12" s="84">
        <f>'BAR BB| Open rates'!N12*0.9*0.9</f>
        <v>7695</v>
      </c>
      <c r="O12" s="84">
        <f>'BAR BB| Open rates'!O12*0.9*0.9</f>
        <v>8019</v>
      </c>
    </row>
    <row r="13" spans="1:15" s="11" customFormat="1" x14ac:dyDescent="0.2">
      <c r="A13" s="42">
        <v>2</v>
      </c>
      <c r="B13" s="84">
        <f>'BAR BB| Open rates'!B13*0.9*0.9</f>
        <v>9072</v>
      </c>
      <c r="C13" s="84">
        <f>'BAR BB| Open rates'!C13*0.9*0.9</f>
        <v>9882</v>
      </c>
      <c r="D13" s="84">
        <f>'BAR BB| Open rates'!D13*0.9*0.9</f>
        <v>9072</v>
      </c>
      <c r="E13" s="84">
        <f>'BAR BB| Open rates'!E13*0.9*0.9</f>
        <v>9072</v>
      </c>
      <c r="F13" s="84">
        <f>'BAR BB| Open rates'!F13*0.9*0.9</f>
        <v>9072</v>
      </c>
      <c r="G13" s="84">
        <f>'BAR BB| Open rates'!G13*0.9*0.9</f>
        <v>8748</v>
      </c>
      <c r="H13" s="84">
        <f>'BAR BB| Open rates'!H13*0.9*0.9</f>
        <v>8748</v>
      </c>
      <c r="I13" s="84">
        <f>'BAR BB| Open rates'!I13*0.9*0.9</f>
        <v>9072</v>
      </c>
      <c r="J13" s="84">
        <f>'BAR BB| Open rates'!J13*0.9*0.9</f>
        <v>8748</v>
      </c>
      <c r="K13" s="84">
        <f>'BAR BB| Open rates'!K13*0.9*0.9</f>
        <v>9072</v>
      </c>
      <c r="L13" s="84">
        <f>'BAR BB| Open rates'!L13*0.9*0.9</f>
        <v>8748</v>
      </c>
      <c r="M13" s="84">
        <f>'BAR BB| Open rates'!M13*0.9*0.9</f>
        <v>9072</v>
      </c>
      <c r="N13" s="84">
        <f>'BAR BB| Open rates'!N13*0.9*0.9</f>
        <v>8748</v>
      </c>
      <c r="O13" s="84">
        <f>'BAR BB| Open rates'!O13*0.9*0.9</f>
        <v>9072</v>
      </c>
    </row>
    <row r="14" spans="1:15" x14ac:dyDescent="0.2">
      <c r="A14" s="47"/>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24"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7"/>
  <sheetViews>
    <sheetView topLeftCell="A13" workbookViewId="0">
      <pane xSplit="1" topLeftCell="B1" activePane="topRight" state="frozen"/>
      <selection activeCell="A10" sqref="A10"/>
      <selection pane="topRight" activeCell="C45" sqref="C45"/>
    </sheetView>
  </sheetViews>
  <sheetFormatPr defaultColWidth="11" defaultRowHeight="12.75" x14ac:dyDescent="0.2"/>
  <cols>
    <col min="1" max="1" width="40.140625" style="5" customWidth="1"/>
    <col min="2" max="15" width="9.5703125" customWidth="1"/>
  </cols>
  <sheetData>
    <row r="1" spans="1:15" ht="24" x14ac:dyDescent="0.2">
      <c r="A1" s="47" t="s">
        <v>50</v>
      </c>
    </row>
    <row r="2" spans="1:15" ht="24" x14ac:dyDescent="0.2">
      <c r="A2" s="135" t="s">
        <v>249</v>
      </c>
    </row>
    <row r="3" spans="1:15" s="11" customFormat="1" ht="21.75" customHeight="1" x14ac:dyDescent="0.2">
      <c r="A3" s="205" t="s">
        <v>246</v>
      </c>
      <c r="B3" s="73">
        <f>'BAR BB| Open rates'!B3</f>
        <v>45588</v>
      </c>
      <c r="C3" s="73">
        <f>'BAR BB| Open rates'!C3</f>
        <v>45590</v>
      </c>
      <c r="D3" s="73">
        <f>'BAR BB| Open rates'!D3</f>
        <v>45592</v>
      </c>
      <c r="E3" s="73">
        <f>'BAR BB| Open rates'!E3</f>
        <v>45597</v>
      </c>
      <c r="F3" s="73">
        <f>'BAR BB| Open rates'!F3</f>
        <v>45599</v>
      </c>
      <c r="G3" s="73">
        <f>'BAR BB| Open rates'!G3</f>
        <v>45600</v>
      </c>
      <c r="H3" s="73">
        <f>'BAR BB| Open rates'!H3</f>
        <v>45601</v>
      </c>
      <c r="I3" s="73">
        <f>'BAR BB| Open rates'!I3</f>
        <v>45604</v>
      </c>
      <c r="J3" s="73">
        <f>'BAR BB| Open rates'!J3</f>
        <v>45606</v>
      </c>
      <c r="K3" s="73">
        <f>'BAR BB| Open rates'!K3</f>
        <v>45611</v>
      </c>
      <c r="L3" s="73">
        <f>'BAR BB| Open rates'!L3</f>
        <v>45613</v>
      </c>
      <c r="M3" s="73">
        <f>'BAR BB| Open rates'!M3</f>
        <v>45618</v>
      </c>
      <c r="N3" s="73">
        <f>'BAR BB| Open rates'!N3</f>
        <v>45620</v>
      </c>
      <c r="O3" s="73">
        <f>'BAR BB| Open rates'!O3</f>
        <v>45625</v>
      </c>
    </row>
    <row r="4" spans="1:15" s="11" customFormat="1" ht="21.75" customHeight="1" x14ac:dyDescent="0.2">
      <c r="A4" s="74"/>
      <c r="B4" s="73">
        <f>'BAR BB| Open rates'!B4</f>
        <v>45589</v>
      </c>
      <c r="C4" s="73">
        <f>'BAR BB| Open rates'!C4</f>
        <v>45591</v>
      </c>
      <c r="D4" s="73">
        <f>'BAR BB| Open rates'!D4</f>
        <v>45596</v>
      </c>
      <c r="E4" s="73">
        <f>'BAR BB| Open rates'!E4</f>
        <v>45598</v>
      </c>
      <c r="F4" s="73">
        <f>'BAR BB| Open rates'!F4</f>
        <v>45599</v>
      </c>
      <c r="G4" s="73">
        <f>'BAR BB| Open rates'!G4</f>
        <v>45600</v>
      </c>
      <c r="H4" s="73">
        <f>'BAR BB| Open rates'!H4</f>
        <v>45603</v>
      </c>
      <c r="I4" s="73">
        <f>'BAR BB| Open rates'!I4</f>
        <v>45605</v>
      </c>
      <c r="J4" s="73">
        <f>'BAR BB| Open rates'!J4</f>
        <v>45610</v>
      </c>
      <c r="K4" s="73">
        <f>'BAR BB| Open rates'!K4</f>
        <v>45612</v>
      </c>
      <c r="L4" s="73">
        <f>'BAR BB| Open rates'!L4</f>
        <v>45617</v>
      </c>
      <c r="M4" s="73">
        <f>'BAR BB| Open rates'!M4</f>
        <v>45619</v>
      </c>
      <c r="N4" s="73">
        <f>'BAR BB| Open rates'!N4</f>
        <v>45624</v>
      </c>
      <c r="O4" s="73">
        <f>'BAR BB| Open rates'!O4</f>
        <v>45626</v>
      </c>
    </row>
    <row r="5" spans="1:15" s="11" customFormat="1" x14ac:dyDescent="0.2">
      <c r="A5" s="33" t="s">
        <v>53</v>
      </c>
      <c r="B5" s="136"/>
      <c r="C5" s="136"/>
      <c r="D5" s="136"/>
      <c r="E5" s="136"/>
      <c r="F5" s="136"/>
      <c r="G5" s="136"/>
      <c r="H5" s="136"/>
      <c r="I5" s="136"/>
      <c r="J5" s="136"/>
      <c r="K5" s="136"/>
      <c r="L5" s="136"/>
      <c r="M5" s="136"/>
      <c r="N5" s="136"/>
      <c r="O5" s="136"/>
    </row>
    <row r="6" spans="1:15" s="11" customFormat="1" x14ac:dyDescent="0.2">
      <c r="A6" s="42">
        <v>1</v>
      </c>
      <c r="B6" s="84">
        <f>'BAR BB| Open rates'!B6*0.9</f>
        <v>6210</v>
      </c>
      <c r="C6" s="84">
        <f>'BAR BB| Open rates'!C6*0.9</f>
        <v>7110</v>
      </c>
      <c r="D6" s="84">
        <f>'BAR BB| Open rates'!D6*0.9</f>
        <v>6210</v>
      </c>
      <c r="E6" s="84">
        <f>'BAR BB| Open rates'!E6*0.9</f>
        <v>6210</v>
      </c>
      <c r="F6" s="84">
        <f>'BAR BB| Open rates'!F6*0.9</f>
        <v>6210</v>
      </c>
      <c r="G6" s="84">
        <f>'BAR BB| Open rates'!G6*0.9</f>
        <v>5850</v>
      </c>
      <c r="H6" s="84">
        <f>'BAR BB| Open rates'!H6*0.9</f>
        <v>5850</v>
      </c>
      <c r="I6" s="84">
        <f>'BAR BB| Open rates'!I6*0.9</f>
        <v>6210</v>
      </c>
      <c r="J6" s="84">
        <f>'BAR BB| Open rates'!J6*0.9</f>
        <v>5850</v>
      </c>
      <c r="K6" s="84">
        <f>'BAR BB| Open rates'!K6*0.9</f>
        <v>6210</v>
      </c>
      <c r="L6" s="84">
        <f>'BAR BB| Open rates'!L6*0.9</f>
        <v>5850</v>
      </c>
      <c r="M6" s="84">
        <f>'BAR BB| Open rates'!M6*0.9</f>
        <v>6210</v>
      </c>
      <c r="N6" s="84">
        <f>'BAR BB| Open rates'!N6*0.9</f>
        <v>5850</v>
      </c>
      <c r="O6" s="84">
        <f>'BAR BB| Open rates'!O6*0.9</f>
        <v>6210</v>
      </c>
    </row>
    <row r="7" spans="1:15" s="11" customFormat="1" x14ac:dyDescent="0.2">
      <c r="A7" s="42">
        <v>2</v>
      </c>
      <c r="B7" s="84">
        <f>'BAR BB| Open rates'!B7*0.9</f>
        <v>7380</v>
      </c>
      <c r="C7" s="84">
        <f>'BAR BB| Open rates'!C7*0.9</f>
        <v>8280</v>
      </c>
      <c r="D7" s="84">
        <f>'BAR BB| Open rates'!D7*0.9</f>
        <v>7380</v>
      </c>
      <c r="E7" s="84">
        <f>'BAR BB| Open rates'!E7*0.9</f>
        <v>7380</v>
      </c>
      <c r="F7" s="84">
        <f>'BAR BB| Open rates'!F7*0.9</f>
        <v>7380</v>
      </c>
      <c r="G7" s="84">
        <f>'BAR BB| Open rates'!G7*0.9</f>
        <v>7020</v>
      </c>
      <c r="H7" s="84">
        <f>'BAR BB| Open rates'!H7*0.9</f>
        <v>7020</v>
      </c>
      <c r="I7" s="84">
        <f>'BAR BB| Open rates'!I7*0.9</f>
        <v>7380</v>
      </c>
      <c r="J7" s="84">
        <f>'BAR BB| Open rates'!J7*0.9</f>
        <v>7020</v>
      </c>
      <c r="K7" s="84">
        <f>'BAR BB| Open rates'!K7*0.9</f>
        <v>7380</v>
      </c>
      <c r="L7" s="84">
        <f>'BAR BB| Open rates'!L7*0.9</f>
        <v>7020</v>
      </c>
      <c r="M7" s="84">
        <f>'BAR BB| Open rates'!M7*0.9</f>
        <v>7380</v>
      </c>
      <c r="N7" s="84">
        <f>'BAR BB| Open rates'!N7*0.9</f>
        <v>7020</v>
      </c>
      <c r="O7" s="84">
        <f>'BAR BB| Open rates'!O7*0.9</f>
        <v>7380</v>
      </c>
    </row>
    <row r="8" spans="1:15" s="11" customFormat="1" x14ac:dyDescent="0.2">
      <c r="A8" s="33" t="s">
        <v>54</v>
      </c>
      <c r="B8" s="84"/>
      <c r="C8" s="84"/>
      <c r="D8" s="84"/>
      <c r="E8" s="84"/>
      <c r="F8" s="84"/>
      <c r="G8" s="84"/>
      <c r="H8" s="84"/>
      <c r="I8" s="84"/>
      <c r="J8" s="84"/>
      <c r="K8" s="84"/>
      <c r="L8" s="84"/>
      <c r="M8" s="84"/>
      <c r="N8" s="84"/>
      <c r="O8" s="84"/>
    </row>
    <row r="9" spans="1:15" s="11" customFormat="1" x14ac:dyDescent="0.2">
      <c r="A9" s="42">
        <v>1</v>
      </c>
      <c r="B9" s="84">
        <f>'BAR BB| Open rates'!B9*0.9</f>
        <v>8010</v>
      </c>
      <c r="C9" s="84">
        <f>'BAR BB| Open rates'!C9*0.9</f>
        <v>8910</v>
      </c>
      <c r="D9" s="84">
        <f>'BAR BB| Open rates'!D9*0.9</f>
        <v>8010</v>
      </c>
      <c r="E9" s="84">
        <f>'BAR BB| Open rates'!E9*0.9</f>
        <v>8010</v>
      </c>
      <c r="F9" s="84">
        <f>'BAR BB| Open rates'!F9*0.9</f>
        <v>8010</v>
      </c>
      <c r="G9" s="84">
        <f>'BAR BB| Open rates'!G9*0.9</f>
        <v>7650</v>
      </c>
      <c r="H9" s="84">
        <f>'BAR BB| Open rates'!H9*0.9</f>
        <v>7650</v>
      </c>
      <c r="I9" s="84">
        <f>'BAR BB| Open rates'!I9*0.9</f>
        <v>8010</v>
      </c>
      <c r="J9" s="84">
        <f>'BAR BB| Open rates'!J9*0.9</f>
        <v>7650</v>
      </c>
      <c r="K9" s="84">
        <f>'BAR BB| Open rates'!K9*0.9</f>
        <v>8010</v>
      </c>
      <c r="L9" s="84">
        <f>'BAR BB| Open rates'!L9*0.9</f>
        <v>7650</v>
      </c>
      <c r="M9" s="84">
        <f>'BAR BB| Open rates'!M9*0.9</f>
        <v>8010</v>
      </c>
      <c r="N9" s="84">
        <f>'BAR BB| Open rates'!N9*0.9</f>
        <v>7650</v>
      </c>
      <c r="O9" s="84">
        <f>'BAR BB| Open rates'!O9*0.9</f>
        <v>8010</v>
      </c>
    </row>
    <row r="10" spans="1:15" s="11" customFormat="1" x14ac:dyDescent="0.2">
      <c r="A10" s="42">
        <v>2</v>
      </c>
      <c r="B10" s="84">
        <f>'BAR BB| Open rates'!B10*0.9</f>
        <v>9180</v>
      </c>
      <c r="C10" s="84">
        <f>'BAR BB| Open rates'!C10*0.9</f>
        <v>10080</v>
      </c>
      <c r="D10" s="84">
        <f>'BAR BB| Open rates'!D10*0.9</f>
        <v>9180</v>
      </c>
      <c r="E10" s="84">
        <f>'BAR BB| Open rates'!E10*0.9</f>
        <v>9180</v>
      </c>
      <c r="F10" s="84">
        <f>'BAR BB| Open rates'!F10*0.9</f>
        <v>9180</v>
      </c>
      <c r="G10" s="84">
        <f>'BAR BB| Open rates'!G10*0.9</f>
        <v>8820</v>
      </c>
      <c r="H10" s="84">
        <f>'BAR BB| Open rates'!H10*0.9</f>
        <v>8820</v>
      </c>
      <c r="I10" s="84">
        <f>'BAR BB| Open rates'!I10*0.9</f>
        <v>9180</v>
      </c>
      <c r="J10" s="84">
        <f>'BAR BB| Open rates'!J10*0.9</f>
        <v>8820</v>
      </c>
      <c r="K10" s="84">
        <f>'BAR BB| Open rates'!K10*0.9</f>
        <v>9180</v>
      </c>
      <c r="L10" s="84">
        <f>'BAR BB| Open rates'!L10*0.9</f>
        <v>8820</v>
      </c>
      <c r="M10" s="84">
        <f>'BAR BB| Open rates'!M10*0.9</f>
        <v>9180</v>
      </c>
      <c r="N10" s="84">
        <f>'BAR BB| Open rates'!N10*0.9</f>
        <v>8820</v>
      </c>
      <c r="O10" s="84">
        <f>'BAR BB| Open rates'!O10*0.9</f>
        <v>9180</v>
      </c>
    </row>
    <row r="11" spans="1:15" s="11" customFormat="1" x14ac:dyDescent="0.2">
      <c r="A11" s="33" t="s">
        <v>151</v>
      </c>
      <c r="B11" s="84"/>
      <c r="C11" s="84"/>
      <c r="D11" s="84"/>
      <c r="E11" s="84"/>
      <c r="F11" s="84"/>
      <c r="G11" s="84"/>
      <c r="H11" s="84"/>
      <c r="I11" s="84"/>
      <c r="J11" s="84"/>
      <c r="K11" s="84"/>
      <c r="L11" s="84"/>
      <c r="M11" s="84"/>
      <c r="N11" s="84"/>
      <c r="O11" s="84"/>
    </row>
    <row r="12" spans="1:15" s="11" customFormat="1" x14ac:dyDescent="0.2">
      <c r="A12" s="42">
        <v>1</v>
      </c>
      <c r="B12" s="84">
        <f>'BAR BB| Open rates'!B12*0.9</f>
        <v>8910</v>
      </c>
      <c r="C12" s="84">
        <f>'BAR BB| Open rates'!C12*0.9</f>
        <v>9810</v>
      </c>
      <c r="D12" s="84">
        <f>'BAR BB| Open rates'!D12*0.9</f>
        <v>8910</v>
      </c>
      <c r="E12" s="84">
        <f>'BAR BB| Open rates'!E12*0.9</f>
        <v>8910</v>
      </c>
      <c r="F12" s="84">
        <f>'BAR BB| Open rates'!F12*0.9</f>
        <v>8910</v>
      </c>
      <c r="G12" s="84">
        <f>'BAR BB| Open rates'!G12*0.9</f>
        <v>8550</v>
      </c>
      <c r="H12" s="84">
        <f>'BAR BB| Open rates'!H12*0.9</f>
        <v>8550</v>
      </c>
      <c r="I12" s="84">
        <f>'BAR BB| Open rates'!I12*0.9</f>
        <v>8910</v>
      </c>
      <c r="J12" s="84">
        <f>'BAR BB| Open rates'!J12*0.9</f>
        <v>8550</v>
      </c>
      <c r="K12" s="84">
        <f>'BAR BB| Open rates'!K12*0.9</f>
        <v>8910</v>
      </c>
      <c r="L12" s="84">
        <f>'BAR BB| Open rates'!L12*0.9</f>
        <v>8550</v>
      </c>
      <c r="M12" s="84">
        <f>'BAR BB| Open rates'!M12*0.9</f>
        <v>8910</v>
      </c>
      <c r="N12" s="84">
        <f>'BAR BB| Open rates'!N12*0.9</f>
        <v>8550</v>
      </c>
      <c r="O12" s="84">
        <f>'BAR BB| Open rates'!O12*0.9</f>
        <v>8910</v>
      </c>
    </row>
    <row r="13" spans="1:15" s="11" customFormat="1" x14ac:dyDescent="0.2">
      <c r="A13" s="42">
        <v>2</v>
      </c>
      <c r="B13" s="84">
        <f>'BAR BB| Open rates'!B13*0.9</f>
        <v>10080</v>
      </c>
      <c r="C13" s="84">
        <f>'BAR BB| Open rates'!C13*0.9</f>
        <v>10980</v>
      </c>
      <c r="D13" s="84">
        <f>'BAR BB| Open rates'!D13*0.9</f>
        <v>10080</v>
      </c>
      <c r="E13" s="84">
        <f>'BAR BB| Open rates'!E13*0.9</f>
        <v>10080</v>
      </c>
      <c r="F13" s="84">
        <f>'BAR BB| Open rates'!F13*0.9</f>
        <v>10080</v>
      </c>
      <c r="G13" s="84">
        <f>'BAR BB| Open rates'!G13*0.9</f>
        <v>9720</v>
      </c>
      <c r="H13" s="84">
        <f>'BAR BB| Open rates'!H13*0.9</f>
        <v>9720</v>
      </c>
      <c r="I13" s="84">
        <f>'BAR BB| Open rates'!I13*0.9</f>
        <v>10080</v>
      </c>
      <c r="J13" s="84">
        <f>'BAR BB| Open rates'!J13*0.9</f>
        <v>9720</v>
      </c>
      <c r="K13" s="84">
        <f>'BAR BB| Open rates'!K13*0.9</f>
        <v>10080</v>
      </c>
      <c r="L13" s="84">
        <f>'BAR BB| Open rates'!L13*0.9</f>
        <v>9720</v>
      </c>
      <c r="M13" s="84">
        <f>'BAR BB| Open rates'!M13*0.9</f>
        <v>10080</v>
      </c>
      <c r="N13" s="84">
        <f>'BAR BB| Open rates'!N13*0.9</f>
        <v>9720</v>
      </c>
      <c r="O13" s="84">
        <f>'BAR BB| Open rates'!O13*0.9</f>
        <v>10080</v>
      </c>
    </row>
    <row r="14" spans="1:15" x14ac:dyDescent="0.2">
      <c r="A14" s="47"/>
    </row>
    <row r="15" spans="1:15" x14ac:dyDescent="0.2">
      <c r="A15" s="223" t="s">
        <v>157</v>
      </c>
    </row>
    <row r="16" spans="1:15" x14ac:dyDescent="0.2">
      <c r="A16" s="223"/>
    </row>
    <row r="17" spans="1:1" x14ac:dyDescent="0.2">
      <c r="A17" s="123"/>
    </row>
    <row r="18" spans="1:1" s="11" customFormat="1" ht="41.25" customHeight="1" x14ac:dyDescent="0.2">
      <c r="A18" s="257" t="s">
        <v>232</v>
      </c>
    </row>
    <row r="19" spans="1:1" s="11" customFormat="1" ht="41.25" customHeight="1" x14ac:dyDescent="0.2">
      <c r="A19" s="257"/>
    </row>
    <row r="20" spans="1:1" s="11" customFormat="1" ht="41.25" customHeight="1" x14ac:dyDescent="0.2">
      <c r="A20" s="257"/>
    </row>
    <row r="21" spans="1:1" s="11" customFormat="1" ht="41.25" customHeight="1" x14ac:dyDescent="0.2">
      <c r="A21" s="257"/>
    </row>
    <row r="22" spans="1:1" ht="12.75" customHeight="1" x14ac:dyDescent="0.2">
      <c r="A22"/>
    </row>
    <row r="23" spans="1:1" x14ac:dyDescent="0.2">
      <c r="A23" s="135" t="s">
        <v>80</v>
      </c>
    </row>
    <row r="24" spans="1:1" ht="24" x14ac:dyDescent="0.2">
      <c r="A24" s="138" t="s">
        <v>293</v>
      </c>
    </row>
    <row r="25" spans="1:1" ht="24" x14ac:dyDescent="0.2">
      <c r="A25" s="138" t="s">
        <v>294</v>
      </c>
    </row>
    <row r="26" spans="1:1" x14ac:dyDescent="0.2">
      <c r="A26" s="22"/>
    </row>
    <row r="27" spans="1:1" x14ac:dyDescent="0.2">
      <c r="A27" s="137" t="s">
        <v>58</v>
      </c>
    </row>
    <row r="28" spans="1:1" ht="24" x14ac:dyDescent="0.2">
      <c r="A28" s="173"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4" t="s">
        <v>103</v>
      </c>
    </row>
    <row r="37" spans="1:1" x14ac:dyDescent="0.2">
      <c r="A37" s="146"/>
    </row>
    <row r="38" spans="1:1" ht="36" x14ac:dyDescent="0.2">
      <c r="A38" s="178" t="s">
        <v>180</v>
      </c>
    </row>
    <row r="39" spans="1:1" s="11" customFormat="1" ht="27.75" customHeight="1" x14ac:dyDescent="0.2">
      <c r="A39" s="175" t="s">
        <v>233</v>
      </c>
    </row>
    <row r="40" spans="1:1" x14ac:dyDescent="0.2">
      <c r="A40" s="13"/>
    </row>
    <row r="41" spans="1:1" x14ac:dyDescent="0.2">
      <c r="A41" s="139" t="s">
        <v>65</v>
      </c>
    </row>
    <row r="42" spans="1:1" ht="48" x14ac:dyDescent="0.2">
      <c r="A42" s="144" t="s">
        <v>308</v>
      </c>
    </row>
    <row r="43" spans="1:1" x14ac:dyDescent="0.2">
      <c r="A43" s="144"/>
    </row>
    <row r="44" spans="1:1" x14ac:dyDescent="0.2">
      <c r="A44" s="133"/>
    </row>
    <row r="45" spans="1:1" ht="26.25" x14ac:dyDescent="0.2">
      <c r="A45" s="137" t="s">
        <v>247</v>
      </c>
    </row>
    <row r="46" spans="1:1" x14ac:dyDescent="0.2">
      <c r="A46" s="143"/>
    </row>
    <row r="47" spans="1:1" s="11" customFormat="1" ht="36" x14ac:dyDescent="0.2">
      <c r="A47" s="182" t="s">
        <v>234</v>
      </c>
    </row>
    <row r="48" spans="1:1" s="11" customFormat="1" x14ac:dyDescent="0.2">
      <c r="A48" s="176" t="s">
        <v>181</v>
      </c>
    </row>
    <row r="49" spans="1:1" s="11" customFormat="1" ht="12.75" customHeight="1" x14ac:dyDescent="0.2">
      <c r="A49" s="176"/>
    </row>
    <row r="50" spans="1:1" s="11" customFormat="1" x14ac:dyDescent="0.2">
      <c r="A50" s="182" t="s">
        <v>278</v>
      </c>
    </row>
    <row r="51" spans="1:1" s="11" customFormat="1" x14ac:dyDescent="0.2">
      <c r="A51" s="183" t="s">
        <v>279</v>
      </c>
    </row>
    <row r="52" spans="1:1" s="11" customFormat="1" ht="13.5" customHeight="1" x14ac:dyDescent="0.2">
      <c r="A52" s="144"/>
    </row>
    <row r="53" spans="1:1" s="11" customFormat="1" x14ac:dyDescent="0.2">
      <c r="A53" s="182" t="s">
        <v>280</v>
      </c>
    </row>
    <row r="54" spans="1:1" s="11" customFormat="1" x14ac:dyDescent="0.2">
      <c r="A54" s="183" t="s">
        <v>281</v>
      </c>
    </row>
    <row r="55" spans="1:1" s="11" customFormat="1" ht="12.75" customHeight="1" x14ac:dyDescent="0.2">
      <c r="A55" s="144"/>
    </row>
    <row r="56" spans="1:1" s="11" customFormat="1" x14ac:dyDescent="0.2">
      <c r="A56" s="182" t="s">
        <v>282</v>
      </c>
    </row>
    <row r="57" spans="1:1" s="11" customFormat="1" ht="42.75" customHeight="1" x14ac:dyDescent="0.2">
      <c r="A57" s="176" t="s">
        <v>283</v>
      </c>
    </row>
    <row r="58" spans="1:1" s="11" customFormat="1" x14ac:dyDescent="0.2">
      <c r="A58" s="181"/>
    </row>
    <row r="59" spans="1:1" s="11" customFormat="1" ht="23.25" customHeight="1" x14ac:dyDescent="0.2">
      <c r="A59" s="182" t="s">
        <v>235</v>
      </c>
    </row>
    <row r="60" spans="1:1" s="11" customFormat="1" x14ac:dyDescent="0.2">
      <c r="A60" s="183" t="s">
        <v>236</v>
      </c>
    </row>
    <row r="61" spans="1:1" s="11" customFormat="1" x14ac:dyDescent="0.2">
      <c r="A61" s="183"/>
    </row>
    <row r="62" spans="1:1" s="11" customFormat="1" x14ac:dyDescent="0.2">
      <c r="A62" s="182" t="s">
        <v>237</v>
      </c>
    </row>
    <row r="63" spans="1:1" s="11" customFormat="1" x14ac:dyDescent="0.2">
      <c r="A63" s="183" t="s">
        <v>238</v>
      </c>
    </row>
    <row r="64" spans="1:1" s="11" customFormat="1" x14ac:dyDescent="0.2">
      <c r="A64" s="176"/>
    </row>
    <row r="65" spans="1:1" ht="24" x14ac:dyDescent="0.2">
      <c r="A65" s="135" t="s">
        <v>248</v>
      </c>
    </row>
    <row r="66" spans="1:1" s="11" customFormat="1" ht="36" x14ac:dyDescent="0.2">
      <c r="A66" s="182" t="s">
        <v>239</v>
      </c>
    </row>
    <row r="67" spans="1:1" s="11" customFormat="1" x14ac:dyDescent="0.2">
      <c r="A67" s="176" t="s">
        <v>182</v>
      </c>
    </row>
    <row r="68" spans="1:1" s="11" customFormat="1" x14ac:dyDescent="0.2">
      <c r="A68" s="144"/>
    </row>
    <row r="69" spans="1:1" s="11" customFormat="1" ht="30" customHeight="1" x14ac:dyDescent="0.2">
      <c r="A69" s="182" t="s">
        <v>284</v>
      </c>
    </row>
    <row r="70" spans="1:1" s="11" customFormat="1" x14ac:dyDescent="0.2">
      <c r="A70" s="176" t="s">
        <v>285</v>
      </c>
    </row>
    <row r="71" spans="1:1" s="11" customFormat="1" x14ac:dyDescent="0.2">
      <c r="A71" s="144"/>
    </row>
    <row r="72" spans="1:1" s="11" customFormat="1" ht="24" x14ac:dyDescent="0.2">
      <c r="A72" s="182" t="s">
        <v>286</v>
      </c>
    </row>
    <row r="73" spans="1:1" s="11" customFormat="1" x14ac:dyDescent="0.2">
      <c r="A73" s="176" t="s">
        <v>287</v>
      </c>
    </row>
    <row r="74" spans="1:1" s="11" customFormat="1" x14ac:dyDescent="0.2">
      <c r="A74" s="144"/>
    </row>
    <row r="75" spans="1:1" s="11" customFormat="1" x14ac:dyDescent="0.2">
      <c r="A75" s="182" t="s">
        <v>288</v>
      </c>
    </row>
    <row r="76" spans="1:1" s="11" customFormat="1" ht="36" x14ac:dyDescent="0.2">
      <c r="A76" s="176" t="s">
        <v>289</v>
      </c>
    </row>
    <row r="77" spans="1:1" s="11" customFormat="1" x14ac:dyDescent="0.2">
      <c r="A77" s="144"/>
    </row>
    <row r="78" spans="1:1" s="11" customFormat="1" ht="24" x14ac:dyDescent="0.2">
      <c r="A78" s="182" t="s">
        <v>240</v>
      </c>
    </row>
    <row r="79" spans="1:1" s="11" customFormat="1" x14ac:dyDescent="0.2">
      <c r="A79" s="176" t="s">
        <v>241</v>
      </c>
    </row>
    <row r="80" spans="1:1" x14ac:dyDescent="0.2">
      <c r="A80" s="143"/>
    </row>
    <row r="81" spans="1:1" x14ac:dyDescent="0.2">
      <c r="A81" s="182" t="s">
        <v>242</v>
      </c>
    </row>
    <row r="82" spans="1:1" x14ac:dyDescent="0.2">
      <c r="A82" s="176" t="s">
        <v>238</v>
      </c>
    </row>
    <row r="83" spans="1:1" x14ac:dyDescent="0.2">
      <c r="A83" s="106"/>
    </row>
    <row r="84" spans="1:1" s="11" customFormat="1" ht="24" x14ac:dyDescent="0.2">
      <c r="A84" s="182" t="s">
        <v>240</v>
      </c>
    </row>
    <row r="85" spans="1:1" s="11" customFormat="1" x14ac:dyDescent="0.2">
      <c r="A85" s="176" t="s">
        <v>241</v>
      </c>
    </row>
    <row r="86" spans="1:1" x14ac:dyDescent="0.2">
      <c r="A86" s="143"/>
    </row>
    <row r="87" spans="1:1" x14ac:dyDescent="0.2">
      <c r="A87" s="182" t="s">
        <v>242</v>
      </c>
    </row>
    <row r="88" spans="1:1" x14ac:dyDescent="0.2">
      <c r="A88" s="176" t="s">
        <v>238</v>
      </c>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AC41"/>
  <sheetViews>
    <sheetView workbookViewId="0">
      <selection activeCell="D3" sqref="D3"/>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1"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20900-700</f>
        <v>20200</v>
      </c>
      <c r="C5" s="12">
        <f>18500-700</f>
        <v>17800</v>
      </c>
      <c r="D5" s="12">
        <v>18200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20200</v>
      </c>
      <c r="C6" s="12">
        <f>C5</f>
        <v>17800</v>
      </c>
      <c r="D6" s="12">
        <f>D5</f>
        <v>18200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 t="shared" ref="B8:D9" si="0">B5+1000</f>
        <v>21200</v>
      </c>
      <c r="C8" s="12">
        <f t="shared" si="0"/>
        <v>18800</v>
      </c>
      <c r="D8" s="12">
        <f t="shared" si="0"/>
        <v>19200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 t="shared" si="0"/>
        <v>21200</v>
      </c>
      <c r="C9" s="12">
        <f t="shared" si="0"/>
        <v>18800</v>
      </c>
      <c r="D9" s="12">
        <f t="shared" si="0"/>
        <v>19200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61" t="s">
        <v>65</v>
      </c>
      <c r="B21" s="261"/>
      <c r="C21" s="261"/>
      <c r="D21" s="261"/>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AC41"/>
  <sheetViews>
    <sheetView workbookViewId="0">
      <selection activeCell="D5" sqref="D5"/>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2"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'Без завтрака Room only'!B5*0.8</f>
        <v>16160</v>
      </c>
      <c r="C5" s="12">
        <f>'Без завтрака Room only'!C5*0.8</f>
        <v>14240</v>
      </c>
      <c r="D5" s="12">
        <f>'Без завтрака Room only'!D5*0.8</f>
        <v>14560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16160</v>
      </c>
      <c r="C6" s="12">
        <f>C5</f>
        <v>14240</v>
      </c>
      <c r="D6" s="12">
        <f>D5</f>
        <v>14560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'Без завтрака Room only'!B8*0.8</f>
        <v>16960</v>
      </c>
      <c r="C8" s="12">
        <f>'Без завтрака Room only'!C8*0.8</f>
        <v>15040</v>
      </c>
      <c r="D8" s="12">
        <f>'Без завтрака Room only'!D8*0.8</f>
        <v>15360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'Без завтрака Room only'!B9*0.8</f>
        <v>16960</v>
      </c>
      <c r="C9" s="12">
        <f>'Без завтрака Room only'!C9*0.8</f>
        <v>15040</v>
      </c>
      <c r="D9" s="12">
        <f>'Без завтрака Room only'!D9*0.8</f>
        <v>15360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61" t="s">
        <v>65</v>
      </c>
      <c r="B21" s="261"/>
      <c r="C21" s="261"/>
      <c r="D21" s="261"/>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54</vt:i4>
      </vt:variant>
    </vt:vector>
  </HeadingPairs>
  <TitlesOfParts>
    <vt:vector size="54" baseType="lpstr">
      <vt:lpstr>NETTO20 </vt:lpstr>
      <vt:lpstr>BAR BB| Open rates</vt:lpstr>
      <vt:lpstr>NETTO18</vt:lpstr>
      <vt:lpstr>NETTO18 + 25 р</vt:lpstr>
      <vt:lpstr>NETTO20 + 35рМантера </vt:lpstr>
      <vt:lpstr>NETTO15</vt:lpstr>
      <vt:lpstr>Горный Детокс | Mountain detox</vt:lpstr>
      <vt:lpstr>Отдыхай и катай| Rest &amp; Ski </vt:lpstr>
      <vt:lpstr>+25 яркие каникулы</vt:lpstr>
      <vt:lpstr>Яркие каникулы</vt:lpstr>
      <vt:lpstr>Pegas+25 Энергия Гор </vt:lpstr>
      <vt:lpstr>Pegas+25 Горный Детокс </vt:lpstr>
      <vt:lpstr>Pegas+25 Яркие Каникулы </vt:lpstr>
      <vt:lpstr>Pegas+25 отдыхай и катай</vt:lpstr>
      <vt:lpstr>ЗЭГ FIT20</vt:lpstr>
      <vt:lpstr>ЗЭГ FIT15</vt:lpstr>
      <vt:lpstr>ЗЭГ COMISSION</vt:lpstr>
      <vt:lpstr>РБ10 BB| FIT18</vt:lpstr>
      <vt:lpstr>РБ10 BB| FIT18 +25 руб </vt:lpstr>
      <vt:lpstr>РБ10 BB| FIT20 +35р Мантера</vt:lpstr>
      <vt:lpstr>РБ10 BB| FIT15</vt:lpstr>
      <vt:lpstr>НСЛ| FIT18</vt:lpstr>
      <vt:lpstr>НСЛ| FIT18 + 25</vt:lpstr>
      <vt:lpstr>НСЛ| FIT18 + 25 Мант</vt:lpstr>
      <vt:lpstr>НСЛ| FIT20 + 35 Мант </vt:lpstr>
      <vt:lpstr>НСЛ | FIT15</vt:lpstr>
      <vt:lpstr>НСЛ | comiss</vt:lpstr>
      <vt:lpstr>FIT20| AVIA </vt:lpstr>
      <vt:lpstr>FIT20| AVIA+25</vt:lpstr>
      <vt:lpstr>AVIA 12 comiss</vt:lpstr>
      <vt:lpstr>Stay&amp;Get 4=3 | FIT18</vt:lpstr>
      <vt:lpstr>Stay&amp;Get 4=3 | FIT18+25 </vt:lpstr>
      <vt:lpstr>Stay&amp;Get 4=3 | FIT18+25 мант</vt:lpstr>
      <vt:lpstr>Stay&amp;Get 4=3 | FIT20+35 мант </vt:lpstr>
      <vt:lpstr>Stay&amp;Get 4=3 | FIT15</vt:lpstr>
      <vt:lpstr>Stay&amp;Get 4=3COMISS</vt:lpstr>
      <vt:lpstr>Яркие осенние каник FIT20+25</vt:lpstr>
      <vt:lpstr>Яркие осенние каникулы FIT15</vt:lpstr>
      <vt:lpstr>Яркие осенние каникулы COMIS</vt:lpstr>
      <vt:lpstr>Отдыхай и Катай FIT18</vt:lpstr>
      <vt:lpstr>Отдыхай и Катай FIT18 +25</vt:lpstr>
      <vt:lpstr>Отдыхай и Катай FIT18+25Мантера</vt:lpstr>
      <vt:lpstr>Отдыхай и Катай FIT20 +25</vt:lpstr>
      <vt:lpstr>Отдыхай и Катай FIT20+35Мантера</vt:lpstr>
      <vt:lpstr>Отдыхай и Катай FIT15</vt:lpstr>
      <vt:lpstr>Отдыхай и Катай COMISS</vt:lpstr>
      <vt:lpstr>Каникулы в горах FIT18</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Без завтрака Room only</vt:lpstr>
      <vt:lpstr>Room only NETTO 20%</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2024-10-22T10:37:16Z</dcterms:modified>
</cp:coreProperties>
</file>