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C:\Users\vmikhalkina\Desktop\Мои документы\Релиз Тур\ПРАЙС ЛИСТЫ 2024\ГОРКИ ОТЕЛИ\"/>
    </mc:Choice>
  </mc:AlternateContent>
  <bookViews>
    <workbookView xWindow="0" yWindow="0" windowWidth="24540" windowHeight="10965" tabRatio="899" firstSheet="1" activeTab="1"/>
  </bookViews>
  <sheets>
    <sheet name="NETTO20 " sheetId="97" state="hidden" r:id="rId1"/>
    <sheet name="BAR BB| Open rates" sheetId="3" r:id="rId2"/>
    <sheet name="NETTO18" sheetId="69" state="hidden" r:id="rId3"/>
    <sheet name="NETTO18 + 25 р" sheetId="80" state="hidden" r:id="rId4"/>
    <sheet name="NETTO20 + 35рМантера " sheetId="98" state="hidden" r:id="rId5"/>
    <sheet name="NETTO15" sheetId="71" state="hidden" r:id="rId6"/>
    <sheet name="Горный Детокс | Mountain detox" sheetId="15" state="hidden" r:id="rId7"/>
    <sheet name="Отдыхай и катай| Rest &amp; Ski " sheetId="22" state="hidden" r:id="rId8"/>
    <sheet name="+25 яркие каникулы" sheetId="29" state="hidden" r:id="rId9"/>
    <sheet name="Яркие каникулы" sheetId="16" state="hidden" r:id="rId10"/>
    <sheet name="Pegas+25 Энергия Гор " sheetId="19" state="hidden" r:id="rId11"/>
    <sheet name="Pegas+25 Горный Детокс " sheetId="20" state="hidden" r:id="rId12"/>
    <sheet name="Pegas+25 Яркие Каникулы " sheetId="21" state="hidden" r:id="rId13"/>
    <sheet name="Pegas+25 отдыхай и катай" sheetId="23" state="hidden" r:id="rId14"/>
    <sheet name="ЗЭГ FIT20" sheetId="30" state="hidden" r:id="rId15"/>
    <sheet name="ЗЭГ FIT15" sheetId="33" state="hidden" r:id="rId16"/>
    <sheet name="ЗЭГ COMISSION" sheetId="31" state="hidden" r:id="rId17"/>
    <sheet name="РБ10 BB| FIT18" sheetId="72" state="hidden" r:id="rId18"/>
    <sheet name="РБ10 BB| FIT18 +25 руб " sheetId="81" state="hidden" r:id="rId19"/>
    <sheet name="РБ10 BB| FIT20 +35р Мантера" sheetId="99" state="hidden" r:id="rId20"/>
    <sheet name="РБ10 BB| FIT15" sheetId="75" state="hidden" r:id="rId21"/>
    <sheet name="НСЛ| FIT18" sheetId="87" state="hidden" r:id="rId22"/>
    <sheet name="НСЛ| FIT18 + 25" sheetId="88" state="hidden" r:id="rId23"/>
    <sheet name="НСЛ| FIT18 + 25 Мант" sheetId="108" state="hidden" r:id="rId24"/>
    <sheet name="НСЛ| FIT20 + 35 Мант " sheetId="109" state="hidden" r:id="rId25"/>
    <sheet name="НСЛ | FIT15" sheetId="89" state="hidden" r:id="rId26"/>
    <sheet name="НСЛ | comiss" sheetId="90" r:id="rId27"/>
    <sheet name="FIT20| AVIA " sheetId="83" state="hidden" r:id="rId28"/>
    <sheet name="FIT20| AVIA+25" sheetId="96" state="hidden" r:id="rId29"/>
    <sheet name="AVIA 12 comiss" sheetId="84" state="hidden" r:id="rId30"/>
    <sheet name="Stay&amp;Get 4=3 | FIT18" sheetId="91" state="hidden" r:id="rId31"/>
    <sheet name="Stay&amp;Get 4=3 | FIT18+25 " sheetId="93" state="hidden" r:id="rId32"/>
    <sheet name="Stay&amp;Get 4=3 | FIT18+25 мант" sheetId="110" state="hidden" r:id="rId33"/>
    <sheet name="Stay&amp;Get 4=3 | FIT20+35 мант " sheetId="111" state="hidden" r:id="rId34"/>
    <sheet name="Stay&amp;Get 4=3 | FIT15" sheetId="94" state="hidden" r:id="rId35"/>
    <sheet name="Stay&amp;Get 4=3COMISS" sheetId="95" r:id="rId36"/>
    <sheet name="Яркие осенние каник FIT20+25" sheetId="86" state="hidden" r:id="rId37"/>
    <sheet name="Яркие осенние каникулы FIT15" sheetId="79" state="hidden" r:id="rId38"/>
    <sheet name="Яркие осенние каникулы COMIS" sheetId="77" state="hidden" r:id="rId39"/>
    <sheet name="Отдыхай и Катай FIT18" sheetId="73" state="hidden" r:id="rId40"/>
    <sheet name="Отдыхай и Катай FIT18 +25" sheetId="85" state="hidden" r:id="rId41"/>
    <sheet name="Отдыхай и Катай FIT18+25Мантера" sheetId="101" state="hidden" r:id="rId42"/>
    <sheet name="Отдыхай и Катай FIT20 +25" sheetId="100" state="hidden" r:id="rId43"/>
    <sheet name="Отдыхай и Катай FIT20+35Мантера" sheetId="102" state="hidden" r:id="rId44"/>
    <sheet name="Отдыхай и Катай FIT15" sheetId="76" state="hidden" r:id="rId45"/>
    <sheet name="Отдыхай и Катай COMISS" sheetId="67" state="hidden" r:id="rId46"/>
    <sheet name="Каникулы в горах FIT18" sheetId="78" state="hidden" r:id="rId47"/>
    <sheet name="Каникулы в горах FIT18+25" sheetId="103" state="hidden" r:id="rId48"/>
    <sheet name="Каникулы в горах FIT18+25 Мнтр" sheetId="104" state="hidden" r:id="rId49"/>
    <sheet name="Каникулы в горах FIT20+35 Мнтр" sheetId="105" state="hidden" r:id="rId50"/>
    <sheet name="Каникулы в горах FIT15" sheetId="106" state="hidden" r:id="rId51"/>
    <sheet name="Каникулы в горах COMISS" sheetId="107" r:id="rId52"/>
    <sheet name="Без завтрака Room only" sheetId="24" state="hidden" r:id="rId53"/>
    <sheet name="Room only NETTO 20%" sheetId="25" state="hidden" r:id="rId54"/>
  </sheets>
  <calcPr calcId="162913"/>
</workbook>
</file>

<file path=xl/calcChain.xml><?xml version="1.0" encoding="utf-8"?>
<calcChain xmlns="http://schemas.openxmlformats.org/spreadsheetml/2006/main">
  <c r="C7" i="95" l="1"/>
  <c r="B7" i="95"/>
  <c r="C4" i="95"/>
  <c r="C5" i="95"/>
  <c r="B5" i="95"/>
  <c r="B4" i="95"/>
  <c r="C7" i="94"/>
  <c r="B7" i="94"/>
  <c r="C4" i="94"/>
  <c r="C5" i="94"/>
  <c r="B5" i="94"/>
  <c r="B4" i="94"/>
  <c r="C7" i="111"/>
  <c r="B7" i="111"/>
  <c r="C5" i="111"/>
  <c r="B5" i="111"/>
  <c r="C4" i="111"/>
  <c r="B4" i="111"/>
  <c r="C7" i="110"/>
  <c r="B7" i="110"/>
  <c r="C5" i="110"/>
  <c r="B5" i="110"/>
  <c r="C4" i="110"/>
  <c r="B4" i="110"/>
  <c r="C7" i="93"/>
  <c r="B7" i="93"/>
  <c r="C4" i="93"/>
  <c r="C5" i="93"/>
  <c r="B5" i="93"/>
  <c r="B4" i="93"/>
  <c r="C7" i="91"/>
  <c r="B7" i="91"/>
  <c r="C4" i="91"/>
  <c r="C5" i="91"/>
  <c r="B5" i="91"/>
  <c r="B4" i="91"/>
  <c r="C7" i="90" l="1"/>
  <c r="D7" i="90"/>
  <c r="E7" i="90"/>
  <c r="F7" i="90"/>
  <c r="G7" i="90"/>
  <c r="H7" i="90"/>
  <c r="I7" i="90"/>
  <c r="J7" i="90"/>
  <c r="K7" i="90"/>
  <c r="L7" i="90"/>
  <c r="M7" i="90"/>
  <c r="N7" i="90"/>
  <c r="O7" i="90"/>
  <c r="P7" i="90"/>
  <c r="Q7" i="90"/>
  <c r="R7" i="90"/>
  <c r="S7" i="90"/>
  <c r="T7" i="90"/>
  <c r="U7" i="90"/>
  <c r="V7" i="90"/>
  <c r="W7" i="90"/>
  <c r="X7" i="90"/>
  <c r="Y7" i="90"/>
  <c r="Z7" i="90"/>
  <c r="AA7" i="90"/>
  <c r="AB7" i="90"/>
  <c r="AC7" i="90"/>
  <c r="AD7" i="90"/>
  <c r="AE7" i="90"/>
  <c r="AF7" i="90"/>
  <c r="AG7" i="90"/>
  <c r="AH7" i="90"/>
  <c r="AI7" i="90"/>
  <c r="AJ7" i="90"/>
  <c r="AK7" i="90"/>
  <c r="AL7" i="90"/>
  <c r="AM7" i="90"/>
  <c r="AN7" i="90"/>
  <c r="B7" i="90"/>
  <c r="C7" i="89"/>
  <c r="D7" i="89"/>
  <c r="E7" i="89"/>
  <c r="F7" i="89"/>
  <c r="G7" i="89"/>
  <c r="H7" i="89"/>
  <c r="I7" i="89"/>
  <c r="J7" i="89"/>
  <c r="K7" i="89"/>
  <c r="L7" i="89"/>
  <c r="M7" i="89"/>
  <c r="N7" i="89"/>
  <c r="O7" i="89"/>
  <c r="P7" i="89"/>
  <c r="Q7" i="89"/>
  <c r="R7" i="89"/>
  <c r="S7" i="89"/>
  <c r="T7" i="89"/>
  <c r="U7" i="89"/>
  <c r="V7" i="89"/>
  <c r="W7" i="89"/>
  <c r="X7" i="89"/>
  <c r="Y7" i="89"/>
  <c r="Z7" i="89"/>
  <c r="AA7" i="89"/>
  <c r="AB7" i="89"/>
  <c r="AC7" i="89"/>
  <c r="AD7" i="89"/>
  <c r="AE7" i="89"/>
  <c r="AF7" i="89"/>
  <c r="AG7" i="89"/>
  <c r="AH7" i="89"/>
  <c r="AI7" i="89"/>
  <c r="AJ7" i="89"/>
  <c r="AK7" i="89"/>
  <c r="AL7" i="89"/>
  <c r="AM7" i="89"/>
  <c r="AN7" i="89"/>
  <c r="B7" i="89"/>
  <c r="C7" i="109"/>
  <c r="D7" i="109"/>
  <c r="E7" i="109"/>
  <c r="F7" i="109"/>
  <c r="G7" i="109"/>
  <c r="H7" i="109"/>
  <c r="I7" i="109"/>
  <c r="J7" i="109"/>
  <c r="K7" i="109"/>
  <c r="L7" i="109"/>
  <c r="M7" i="109"/>
  <c r="N7" i="109"/>
  <c r="O7" i="109"/>
  <c r="P7" i="109"/>
  <c r="Q7" i="109"/>
  <c r="R7" i="109"/>
  <c r="S7" i="109"/>
  <c r="T7" i="109"/>
  <c r="U7" i="109"/>
  <c r="V7" i="109"/>
  <c r="W7" i="109"/>
  <c r="X7" i="109"/>
  <c r="Y7" i="109"/>
  <c r="Z7" i="109"/>
  <c r="AA7" i="109"/>
  <c r="AB7" i="109"/>
  <c r="AC7" i="109"/>
  <c r="AD7" i="109"/>
  <c r="AE7" i="109"/>
  <c r="AF7" i="109"/>
  <c r="AG7" i="109"/>
  <c r="AH7" i="109"/>
  <c r="AI7" i="109"/>
  <c r="AJ7" i="109"/>
  <c r="AK7" i="109"/>
  <c r="AL7" i="109"/>
  <c r="AM7" i="109"/>
  <c r="AN7" i="109"/>
  <c r="B7" i="109"/>
  <c r="AN7" i="108"/>
  <c r="AM7" i="108"/>
  <c r="AL7" i="108"/>
  <c r="AK7" i="108"/>
  <c r="AJ7" i="108"/>
  <c r="AI7" i="108"/>
  <c r="AH7" i="108"/>
  <c r="AG7" i="108"/>
  <c r="AF7" i="108"/>
  <c r="AE7" i="108"/>
  <c r="AD7" i="108"/>
  <c r="AC7" i="108"/>
  <c r="AB7" i="108"/>
  <c r="AA7" i="108"/>
  <c r="Z7" i="108"/>
  <c r="Y7" i="108"/>
  <c r="X7" i="108"/>
  <c r="W7" i="108"/>
  <c r="V7" i="108"/>
  <c r="U7" i="108"/>
  <c r="T7" i="108"/>
  <c r="S7" i="108"/>
  <c r="R7" i="108"/>
  <c r="Q7" i="108"/>
  <c r="P7" i="108"/>
  <c r="O7" i="108"/>
  <c r="N7" i="108"/>
  <c r="M7" i="108"/>
  <c r="L7" i="108"/>
  <c r="K7" i="108"/>
  <c r="J7" i="108"/>
  <c r="I7" i="108"/>
  <c r="H7" i="108"/>
  <c r="G7" i="108"/>
  <c r="F7" i="108"/>
  <c r="E7" i="108"/>
  <c r="D7" i="108"/>
  <c r="C7" i="108"/>
  <c r="B7" i="108"/>
  <c r="C7" i="88"/>
  <c r="D7" i="88"/>
  <c r="E7" i="88"/>
  <c r="F7" i="88"/>
  <c r="G7" i="88"/>
  <c r="H7" i="88"/>
  <c r="I7" i="88"/>
  <c r="J7" i="88"/>
  <c r="K7" i="88"/>
  <c r="L7" i="88"/>
  <c r="M7" i="88"/>
  <c r="N7" i="88"/>
  <c r="O7" i="88"/>
  <c r="P7" i="88"/>
  <c r="Q7" i="88"/>
  <c r="R7" i="88"/>
  <c r="S7" i="88"/>
  <c r="T7" i="88"/>
  <c r="U7" i="88"/>
  <c r="V7" i="88"/>
  <c r="W7" i="88"/>
  <c r="X7" i="88"/>
  <c r="Y7" i="88"/>
  <c r="Z7" i="88"/>
  <c r="AA7" i="88"/>
  <c r="AB7" i="88"/>
  <c r="AC7" i="88"/>
  <c r="AD7" i="88"/>
  <c r="AE7" i="88"/>
  <c r="AF7" i="88"/>
  <c r="AG7" i="88"/>
  <c r="AH7" i="88"/>
  <c r="AI7" i="88"/>
  <c r="AJ7" i="88"/>
  <c r="AK7" i="88"/>
  <c r="AL7" i="88"/>
  <c r="AM7" i="88"/>
  <c r="AN7" i="88"/>
  <c r="B7" i="88"/>
  <c r="C7" i="87"/>
  <c r="D7" i="87"/>
  <c r="E7" i="87"/>
  <c r="F7" i="87"/>
  <c r="G7" i="87"/>
  <c r="H7" i="87"/>
  <c r="I7" i="87"/>
  <c r="J7" i="87"/>
  <c r="K7" i="87"/>
  <c r="L7" i="87"/>
  <c r="M7" i="87"/>
  <c r="N7" i="87"/>
  <c r="O7" i="87"/>
  <c r="P7" i="87"/>
  <c r="Q7" i="87"/>
  <c r="R7" i="87"/>
  <c r="S7" i="87"/>
  <c r="T7" i="87"/>
  <c r="U7" i="87"/>
  <c r="V7" i="87"/>
  <c r="W7" i="87"/>
  <c r="X7" i="87"/>
  <c r="Y7" i="87"/>
  <c r="Z7" i="87"/>
  <c r="AA7" i="87"/>
  <c r="AB7" i="87"/>
  <c r="AC7" i="87"/>
  <c r="AD7" i="87"/>
  <c r="AE7" i="87"/>
  <c r="AF7" i="87"/>
  <c r="AG7" i="87"/>
  <c r="AH7" i="87"/>
  <c r="AI7" i="87"/>
  <c r="AJ7" i="87"/>
  <c r="AK7" i="87"/>
  <c r="AL7" i="87"/>
  <c r="AM7" i="87"/>
  <c r="AN7" i="87"/>
  <c r="B7" i="87"/>
  <c r="C4" i="87"/>
  <c r="C4" i="90" s="1"/>
  <c r="D4" i="87"/>
  <c r="E4" i="87"/>
  <c r="E4" i="109" s="1"/>
  <c r="F4" i="87"/>
  <c r="G4" i="87"/>
  <c r="G4" i="89" s="1"/>
  <c r="H4" i="87"/>
  <c r="H4" i="88" s="1"/>
  <c r="I4" i="87"/>
  <c r="J4" i="87"/>
  <c r="K4" i="87"/>
  <c r="L4" i="87"/>
  <c r="M4" i="87"/>
  <c r="M4" i="88" s="1"/>
  <c r="N4" i="87"/>
  <c r="N4" i="109" s="1"/>
  <c r="O4" i="87"/>
  <c r="O4" i="109" s="1"/>
  <c r="P4" i="87"/>
  <c r="P4" i="88" s="1"/>
  <c r="Q4" i="87"/>
  <c r="R4" i="87"/>
  <c r="S4" i="87"/>
  <c r="S4" i="90" s="1"/>
  <c r="T4" i="87"/>
  <c r="U4" i="87"/>
  <c r="V4" i="87"/>
  <c r="W4" i="87"/>
  <c r="W4" i="108" s="1"/>
  <c r="X4" i="87"/>
  <c r="Y4" i="87"/>
  <c r="Y4" i="108" s="1"/>
  <c r="Z4" i="87"/>
  <c r="Z4" i="108" s="1"/>
  <c r="AA4" i="87"/>
  <c r="AA4" i="90" s="1"/>
  <c r="AB4" i="87"/>
  <c r="AC4" i="87"/>
  <c r="AD4" i="87"/>
  <c r="AD4" i="109" s="1"/>
  <c r="AE4" i="87"/>
  <c r="AE4" i="88" s="1"/>
  <c r="AF4" i="87"/>
  <c r="AG4" i="87"/>
  <c r="AH4" i="87"/>
  <c r="AI4" i="87"/>
  <c r="AI4" i="88" s="1"/>
  <c r="AJ4" i="87"/>
  <c r="AK4" i="87"/>
  <c r="AL4" i="87"/>
  <c r="AL4" i="88" s="1"/>
  <c r="AM4" i="87"/>
  <c r="AM4" i="89" s="1"/>
  <c r="AN4" i="87"/>
  <c r="C5" i="87"/>
  <c r="C5" i="108" s="1"/>
  <c r="D5" i="87"/>
  <c r="E5" i="87"/>
  <c r="E5" i="88" s="1"/>
  <c r="F5" i="87"/>
  <c r="G5" i="87"/>
  <c r="H5" i="87"/>
  <c r="H5" i="109" s="1"/>
  <c r="I5" i="87"/>
  <c r="I5" i="88" s="1"/>
  <c r="J5" i="87"/>
  <c r="K5" i="87"/>
  <c r="L5" i="87"/>
  <c r="M5" i="87"/>
  <c r="M5" i="88" s="1"/>
  <c r="N5" i="87"/>
  <c r="N5" i="109" s="1"/>
  <c r="O5" i="87"/>
  <c r="P5" i="87"/>
  <c r="Q5" i="87"/>
  <c r="Q5" i="88" s="1"/>
  <c r="R5" i="87"/>
  <c r="R5" i="109" s="1"/>
  <c r="S5" i="87"/>
  <c r="S5" i="109" s="1"/>
  <c r="T5" i="87"/>
  <c r="T5" i="88" s="1"/>
  <c r="U5" i="87"/>
  <c r="U5" i="88" s="1"/>
  <c r="V5" i="87"/>
  <c r="W5" i="87"/>
  <c r="W5" i="108" s="1"/>
  <c r="X5" i="87"/>
  <c r="Y5" i="87"/>
  <c r="Y5" i="88" s="1"/>
  <c r="Z5" i="87"/>
  <c r="AA5" i="87"/>
  <c r="AB5" i="87"/>
  <c r="AB5" i="109" s="1"/>
  <c r="AC5" i="87"/>
  <c r="AC5" i="88" s="1"/>
  <c r="AD5" i="87"/>
  <c r="AD5" i="108" s="1"/>
  <c r="AE5" i="87"/>
  <c r="AE5" i="88" s="1"/>
  <c r="AF5" i="87"/>
  <c r="AG5" i="87"/>
  <c r="AG5" i="90" s="1"/>
  <c r="AH5" i="87"/>
  <c r="AH5" i="108" s="1"/>
  <c r="AI5" i="87"/>
  <c r="AJ5" i="87"/>
  <c r="AK5" i="87"/>
  <c r="AK5" i="89" s="1"/>
  <c r="AL5" i="87"/>
  <c r="AM5" i="87"/>
  <c r="AM5" i="88" s="1"/>
  <c r="AN5" i="87"/>
  <c r="B5" i="87"/>
  <c r="B5" i="108" s="1"/>
  <c r="B4" i="87"/>
  <c r="AH5" i="88" l="1"/>
  <c r="G4" i="108"/>
  <c r="AE4" i="108"/>
  <c r="AE4" i="109"/>
  <c r="M5" i="89"/>
  <c r="G4" i="90"/>
  <c r="AM4" i="88"/>
  <c r="O4" i="108"/>
  <c r="AI4" i="108"/>
  <c r="C4" i="109"/>
  <c r="AI4" i="109"/>
  <c r="S4" i="89"/>
  <c r="AA4" i="88"/>
  <c r="S4" i="108"/>
  <c r="AM4" i="108"/>
  <c r="B5" i="109"/>
  <c r="C4" i="89"/>
  <c r="W4" i="88"/>
  <c r="C4" i="108"/>
  <c r="S4" i="109"/>
  <c r="AN5" i="90"/>
  <c r="AN5" i="89"/>
  <c r="AN5" i="88"/>
  <c r="X5" i="90"/>
  <c r="X5" i="89"/>
  <c r="P5" i="90"/>
  <c r="P5" i="89"/>
  <c r="P5" i="109"/>
  <c r="P5" i="108"/>
  <c r="D5" i="90"/>
  <c r="D5" i="89"/>
  <c r="D5" i="109"/>
  <c r="D5" i="108"/>
  <c r="AI5" i="90"/>
  <c r="AI5" i="89"/>
  <c r="AA5" i="90"/>
  <c r="AA5" i="89"/>
  <c r="AA5" i="109"/>
  <c r="AA5" i="108"/>
  <c r="O5" i="90"/>
  <c r="O5" i="89"/>
  <c r="O5" i="109"/>
  <c r="O5" i="108"/>
  <c r="G5" i="90"/>
  <c r="G5" i="89"/>
  <c r="AK4" i="90"/>
  <c r="AK4" i="89"/>
  <c r="AC4" i="90"/>
  <c r="AC4" i="89"/>
  <c r="AC4" i="109"/>
  <c r="AC4" i="108"/>
  <c r="U4" i="90"/>
  <c r="U4" i="89"/>
  <c r="I4" i="90"/>
  <c r="I4" i="89"/>
  <c r="O5" i="88"/>
  <c r="AA5" i="88"/>
  <c r="U4" i="88"/>
  <c r="N4" i="108"/>
  <c r="Y4" i="109"/>
  <c r="G5" i="109"/>
  <c r="AM5" i="109"/>
  <c r="B4" i="109"/>
  <c r="B4" i="108"/>
  <c r="AH5" i="90"/>
  <c r="AH5" i="89"/>
  <c r="AD5" i="90"/>
  <c r="AD5" i="89"/>
  <c r="V5" i="90"/>
  <c r="V5" i="89"/>
  <c r="V5" i="109"/>
  <c r="V5" i="108"/>
  <c r="V5" i="88"/>
  <c r="R5" i="90"/>
  <c r="R5" i="89"/>
  <c r="R5" i="88"/>
  <c r="N5" i="90"/>
  <c r="N5" i="89"/>
  <c r="N5" i="88"/>
  <c r="J5" i="90"/>
  <c r="J5" i="109"/>
  <c r="J5" i="108"/>
  <c r="J5" i="88"/>
  <c r="J5" i="89"/>
  <c r="F5" i="90"/>
  <c r="F5" i="89"/>
  <c r="F5" i="109"/>
  <c r="F5" i="108"/>
  <c r="F5" i="88"/>
  <c r="AN4" i="89"/>
  <c r="AN4" i="90"/>
  <c r="AN4" i="109"/>
  <c r="AN4" i="108"/>
  <c r="AN4" i="88"/>
  <c r="AJ4" i="90"/>
  <c r="AJ4" i="89"/>
  <c r="AJ4" i="109"/>
  <c r="AJ4" i="108"/>
  <c r="AJ4" i="88"/>
  <c r="AF4" i="89"/>
  <c r="AF4" i="109"/>
  <c r="AF4" i="108"/>
  <c r="AF4" i="90"/>
  <c r="AF4" i="88"/>
  <c r="AB4" i="90"/>
  <c r="AB4" i="89"/>
  <c r="AB4" i="109"/>
  <c r="AB4" i="108"/>
  <c r="AB4" i="88"/>
  <c r="X4" i="90"/>
  <c r="X4" i="89"/>
  <c r="X4" i="109"/>
  <c r="X4" i="108"/>
  <c r="X4" i="88"/>
  <c r="T4" i="90"/>
  <c r="T4" i="89"/>
  <c r="T4" i="109"/>
  <c r="T4" i="108"/>
  <c r="T4" i="88"/>
  <c r="P4" i="89"/>
  <c r="P4" i="90"/>
  <c r="P4" i="109"/>
  <c r="P4" i="108"/>
  <c r="L4" i="90"/>
  <c r="L4" i="89"/>
  <c r="L4" i="109"/>
  <c r="L4" i="108"/>
  <c r="H4" i="90"/>
  <c r="H4" i="89"/>
  <c r="H4" i="109"/>
  <c r="H4" i="108"/>
  <c r="D4" i="90"/>
  <c r="D4" i="89"/>
  <c r="D4" i="109"/>
  <c r="D4" i="108"/>
  <c r="S5" i="88"/>
  <c r="H5" i="88"/>
  <c r="C5" i="88"/>
  <c r="L4" i="88"/>
  <c r="D4" i="88"/>
  <c r="Y4" i="88"/>
  <c r="AK4" i="88"/>
  <c r="N5" i="108"/>
  <c r="X5" i="108"/>
  <c r="AI5" i="108"/>
  <c r="Z4" i="109"/>
  <c r="AK4" i="109"/>
  <c r="AD5" i="109"/>
  <c r="AN5" i="109"/>
  <c r="AJ5" i="90"/>
  <c r="AJ5" i="89"/>
  <c r="AJ5" i="88"/>
  <c r="AJ5" i="109"/>
  <c r="AJ5" i="108"/>
  <c r="AB5" i="90"/>
  <c r="AB5" i="89"/>
  <c r="T5" i="90"/>
  <c r="T5" i="89"/>
  <c r="T5" i="109"/>
  <c r="T5" i="108"/>
  <c r="L5" i="90"/>
  <c r="L5" i="89"/>
  <c r="AH4" i="90"/>
  <c r="AH4" i="89"/>
  <c r="AH4" i="109"/>
  <c r="AH4" i="108"/>
  <c r="AM5" i="90"/>
  <c r="AM5" i="89"/>
  <c r="AE5" i="90"/>
  <c r="AE5" i="89"/>
  <c r="AE5" i="109"/>
  <c r="AE5" i="108"/>
  <c r="W5" i="90"/>
  <c r="W5" i="89"/>
  <c r="S5" i="90"/>
  <c r="S5" i="89"/>
  <c r="K5" i="90"/>
  <c r="K5" i="89"/>
  <c r="K5" i="109"/>
  <c r="K5" i="108"/>
  <c r="C5" i="90"/>
  <c r="C5" i="89"/>
  <c r="AG4" i="90"/>
  <c r="AG4" i="109"/>
  <c r="AG4" i="108"/>
  <c r="Y4" i="90"/>
  <c r="Y4" i="89"/>
  <c r="Q4" i="90"/>
  <c r="Q4" i="89"/>
  <c r="Q4" i="109"/>
  <c r="Q4" i="108"/>
  <c r="M4" i="90"/>
  <c r="M4" i="89"/>
  <c r="M4" i="109"/>
  <c r="M4" i="108"/>
  <c r="E4" i="90"/>
  <c r="E4" i="89"/>
  <c r="D5" i="88"/>
  <c r="E4" i="88"/>
  <c r="Z4" i="88"/>
  <c r="AG4" i="88"/>
  <c r="E4" i="108"/>
  <c r="L5" i="108"/>
  <c r="AL5" i="90"/>
  <c r="AL5" i="89"/>
  <c r="AL5" i="109"/>
  <c r="AL5" i="108"/>
  <c r="Z5" i="109"/>
  <c r="Z5" i="108"/>
  <c r="Z5" i="88"/>
  <c r="Z5" i="90"/>
  <c r="Z5" i="89"/>
  <c r="L5" i="88"/>
  <c r="G5" i="88"/>
  <c r="Q4" i="88"/>
  <c r="I4" i="88"/>
  <c r="X5" i="88"/>
  <c r="AC4" i="88"/>
  <c r="AL5" i="88"/>
  <c r="AD5" i="88"/>
  <c r="AD4" i="88"/>
  <c r="I4" i="108"/>
  <c r="AK4" i="108"/>
  <c r="G5" i="108"/>
  <c r="R5" i="108"/>
  <c r="AB5" i="108"/>
  <c r="AM5" i="108"/>
  <c r="I4" i="109"/>
  <c r="L5" i="109"/>
  <c r="W5" i="109"/>
  <c r="AH5" i="109"/>
  <c r="AF5" i="90"/>
  <c r="AF5" i="89"/>
  <c r="AF5" i="109"/>
  <c r="AF5" i="108"/>
  <c r="AF5" i="88"/>
  <c r="H5" i="90"/>
  <c r="H5" i="89"/>
  <c r="AL4" i="90"/>
  <c r="AL4" i="89"/>
  <c r="AL4" i="109"/>
  <c r="AL4" i="108"/>
  <c r="AD4" i="90"/>
  <c r="AD4" i="89"/>
  <c r="Z4" i="90"/>
  <c r="Z4" i="89"/>
  <c r="V4" i="90"/>
  <c r="V4" i="109"/>
  <c r="V4" i="108"/>
  <c r="R4" i="90"/>
  <c r="R4" i="89"/>
  <c r="R4" i="109"/>
  <c r="R4" i="108"/>
  <c r="R4" i="88"/>
  <c r="N4" i="90"/>
  <c r="N4" i="88"/>
  <c r="N4" i="89"/>
  <c r="J4" i="90"/>
  <c r="J4" i="89"/>
  <c r="J4" i="88"/>
  <c r="F4" i="90"/>
  <c r="F4" i="89"/>
  <c r="F4" i="88"/>
  <c r="F4" i="109"/>
  <c r="F4" i="108"/>
  <c r="P5" i="88"/>
  <c r="K5" i="88"/>
  <c r="AB5" i="88"/>
  <c r="W5" i="88"/>
  <c r="V4" i="88"/>
  <c r="AI5" i="88"/>
  <c r="AH4" i="88"/>
  <c r="J4" i="108"/>
  <c r="U4" i="108"/>
  <c r="AD4" i="108"/>
  <c r="H5" i="108"/>
  <c r="S5" i="108"/>
  <c r="AN5" i="108"/>
  <c r="J4" i="109"/>
  <c r="U4" i="109"/>
  <c r="C5" i="109"/>
  <c r="X5" i="109"/>
  <c r="AI5" i="109"/>
  <c r="V4" i="89"/>
  <c r="AG4" i="89"/>
  <c r="AK5" i="90"/>
  <c r="AK5" i="109"/>
  <c r="AK5" i="108"/>
  <c r="AG5" i="89"/>
  <c r="AG5" i="109"/>
  <c r="AG5" i="108"/>
  <c r="AC5" i="90"/>
  <c r="AC5" i="89"/>
  <c r="AC5" i="109"/>
  <c r="AC5" i="108"/>
  <c r="Y5" i="90"/>
  <c r="Y5" i="89"/>
  <c r="Y5" i="109"/>
  <c r="Y5" i="108"/>
  <c r="U5" i="90"/>
  <c r="U5" i="109"/>
  <c r="U5" i="108"/>
  <c r="Q5" i="90"/>
  <c r="Q5" i="89"/>
  <c r="Q5" i="109"/>
  <c r="Q5" i="108"/>
  <c r="M5" i="90"/>
  <c r="M5" i="109"/>
  <c r="M5" i="108"/>
  <c r="I5" i="90"/>
  <c r="I5" i="89"/>
  <c r="I5" i="109"/>
  <c r="I5" i="108"/>
  <c r="E5" i="90"/>
  <c r="E5" i="109"/>
  <c r="E5" i="108"/>
  <c r="AI4" i="90"/>
  <c r="AI4" i="89"/>
  <c r="AE4" i="89"/>
  <c r="AE4" i="90"/>
  <c r="W4" i="89"/>
  <c r="W4" i="90"/>
  <c r="O4" i="90"/>
  <c r="O4" i="89"/>
  <c r="K4" i="90"/>
  <c r="K4" i="89"/>
  <c r="S4" i="88"/>
  <c r="O4" i="88"/>
  <c r="K4" i="88"/>
  <c r="G4" i="88"/>
  <c r="C4" i="88"/>
  <c r="AK5" i="88"/>
  <c r="AG5" i="88"/>
  <c r="K4" i="108"/>
  <c r="AA4" i="108"/>
  <c r="K4" i="109"/>
  <c r="AA4" i="109"/>
  <c r="U5" i="89"/>
  <c r="E5" i="89"/>
  <c r="AM4" i="90"/>
  <c r="G4" i="109"/>
  <c r="W4" i="109"/>
  <c r="AM4" i="109"/>
  <c r="AA4" i="89"/>
  <c r="C3" i="107"/>
  <c r="C4" i="107"/>
  <c r="C6" i="107"/>
  <c r="C3" i="106"/>
  <c r="C4" i="106"/>
  <c r="C6" i="106"/>
  <c r="C3" i="105"/>
  <c r="C4" i="105"/>
  <c r="C6" i="105"/>
  <c r="C3" i="104"/>
  <c r="C4" i="104"/>
  <c r="C6" i="104"/>
  <c r="C3" i="103"/>
  <c r="D3" i="103"/>
  <c r="C4" i="103"/>
  <c r="D4" i="103"/>
  <c r="C6" i="103"/>
  <c r="D6" i="103"/>
  <c r="C3" i="78"/>
  <c r="C4" i="78"/>
  <c r="C6" i="78"/>
  <c r="C3" i="75"/>
  <c r="C4" i="75"/>
  <c r="C6" i="75"/>
  <c r="C3" i="99"/>
  <c r="C4" i="99"/>
  <c r="C6" i="99"/>
  <c r="C3" i="98"/>
  <c r="C4" i="98"/>
  <c r="C6" i="98"/>
  <c r="C3" i="81"/>
  <c r="C4" i="81"/>
  <c r="C6" i="81"/>
  <c r="C3" i="72"/>
  <c r="C4" i="72"/>
  <c r="C6" i="72"/>
  <c r="C3" i="71"/>
  <c r="C4" i="71"/>
  <c r="C6" i="71"/>
  <c r="C3" i="80"/>
  <c r="C4" i="80"/>
  <c r="C6" i="80"/>
  <c r="C6" i="69"/>
  <c r="C3" i="69"/>
  <c r="C4" i="69"/>
  <c r="C7" i="3"/>
  <c r="C7" i="69" s="1"/>
  <c r="C9" i="3"/>
  <c r="C9" i="107" s="1"/>
  <c r="C12" i="3"/>
  <c r="C13" i="3" s="1"/>
  <c r="C13" i="103" s="1"/>
  <c r="C15" i="3"/>
  <c r="C15" i="75" s="1"/>
  <c r="C17" i="3"/>
  <c r="C17" i="75" s="1"/>
  <c r="C19" i="3"/>
  <c r="C19" i="69" s="1"/>
  <c r="C21" i="3"/>
  <c r="C21" i="75" s="1"/>
  <c r="C17" i="69" l="1"/>
  <c r="C7" i="104"/>
  <c r="C7" i="105"/>
  <c r="C7" i="106"/>
  <c r="C7" i="107"/>
  <c r="C15" i="69"/>
  <c r="C7" i="80"/>
  <c r="C7" i="71"/>
  <c r="C7" i="72"/>
  <c r="C7" i="81"/>
  <c r="C7" i="98"/>
  <c r="C7" i="99"/>
  <c r="C7" i="75"/>
  <c r="C7" i="78"/>
  <c r="C7" i="103"/>
  <c r="C10" i="3"/>
  <c r="C10" i="75" s="1"/>
  <c r="C9" i="69"/>
  <c r="C13" i="105"/>
  <c r="C19" i="80"/>
  <c r="C12" i="80"/>
  <c r="C19" i="71"/>
  <c r="C19" i="72"/>
  <c r="C19" i="81"/>
  <c r="C12" i="81"/>
  <c r="C19" i="98"/>
  <c r="C12" i="99"/>
  <c r="C19" i="75"/>
  <c r="C12" i="75"/>
  <c r="C12" i="105"/>
  <c r="C12" i="107"/>
  <c r="C21" i="69"/>
  <c r="C13" i="69"/>
  <c r="C17" i="80"/>
  <c r="C10" i="80"/>
  <c r="C17" i="71"/>
  <c r="C17" i="72"/>
  <c r="C17" i="81"/>
  <c r="C17" i="98"/>
  <c r="C17" i="99"/>
  <c r="C10" i="99"/>
  <c r="C21" i="80"/>
  <c r="C13" i="80"/>
  <c r="C21" i="71"/>
  <c r="C13" i="71"/>
  <c r="C21" i="72"/>
  <c r="C13" i="72"/>
  <c r="C21" i="81"/>
  <c r="C13" i="81"/>
  <c r="C21" i="98"/>
  <c r="C13" i="98"/>
  <c r="C21" i="99"/>
  <c r="C13" i="99"/>
  <c r="C13" i="75"/>
  <c r="C13" i="78"/>
  <c r="C13" i="104"/>
  <c r="C13" i="106"/>
  <c r="C13" i="107"/>
  <c r="C12" i="71"/>
  <c r="C12" i="72"/>
  <c r="C12" i="98"/>
  <c r="C19" i="99"/>
  <c r="C12" i="78"/>
  <c r="C12" i="104"/>
  <c r="C12" i="106"/>
  <c r="C12" i="69"/>
  <c r="C15" i="80"/>
  <c r="C9" i="80"/>
  <c r="C15" i="71"/>
  <c r="C9" i="71"/>
  <c r="C15" i="72"/>
  <c r="C9" i="72"/>
  <c r="C15" i="81"/>
  <c r="C9" i="81"/>
  <c r="C15" i="98"/>
  <c r="C9" i="98"/>
  <c r="C15" i="99"/>
  <c r="C9" i="99"/>
  <c r="C9" i="75"/>
  <c r="C9" i="78"/>
  <c r="C12" i="103"/>
  <c r="C9" i="103"/>
  <c r="C9" i="104"/>
  <c r="C9" i="105"/>
  <c r="C9" i="106"/>
  <c r="B3" i="107"/>
  <c r="D3" i="107"/>
  <c r="E3" i="107"/>
  <c r="F3" i="107"/>
  <c r="G3" i="107"/>
  <c r="H3" i="107"/>
  <c r="I3" i="107"/>
  <c r="J3" i="107"/>
  <c r="K3" i="107"/>
  <c r="L3" i="107"/>
  <c r="M3" i="107"/>
  <c r="B4" i="107"/>
  <c r="D4" i="107"/>
  <c r="E4" i="107"/>
  <c r="F4" i="107"/>
  <c r="G4" i="107"/>
  <c r="H4" i="107"/>
  <c r="I4" i="107"/>
  <c r="J4" i="107"/>
  <c r="K4" i="107"/>
  <c r="L4" i="107"/>
  <c r="M4" i="107"/>
  <c r="B6" i="107"/>
  <c r="D6" i="107"/>
  <c r="E6" i="107"/>
  <c r="F6" i="107"/>
  <c r="G6" i="107"/>
  <c r="H6" i="107"/>
  <c r="I6" i="107"/>
  <c r="J6" i="107"/>
  <c r="K6" i="107"/>
  <c r="L6" i="107"/>
  <c r="M6" i="107"/>
  <c r="B3" i="106"/>
  <c r="D3" i="106"/>
  <c r="E3" i="106"/>
  <c r="F3" i="106"/>
  <c r="G3" i="106"/>
  <c r="H3" i="106"/>
  <c r="I3" i="106"/>
  <c r="J3" i="106"/>
  <c r="K3" i="106"/>
  <c r="L3" i="106"/>
  <c r="M3" i="106"/>
  <c r="B4" i="106"/>
  <c r="D4" i="106"/>
  <c r="E4" i="106"/>
  <c r="F4" i="106"/>
  <c r="G4" i="106"/>
  <c r="H4" i="106"/>
  <c r="I4" i="106"/>
  <c r="J4" i="106"/>
  <c r="K4" i="106"/>
  <c r="L4" i="106"/>
  <c r="M4" i="106"/>
  <c r="B6" i="106"/>
  <c r="D6" i="106"/>
  <c r="E6" i="106"/>
  <c r="F6" i="106"/>
  <c r="G6" i="106"/>
  <c r="H6" i="106"/>
  <c r="I6" i="106"/>
  <c r="J6" i="106"/>
  <c r="K6" i="106"/>
  <c r="L6" i="106"/>
  <c r="M6" i="106"/>
  <c r="B3" i="105"/>
  <c r="D3" i="105"/>
  <c r="E3" i="105"/>
  <c r="F3" i="105"/>
  <c r="G3" i="105"/>
  <c r="H3" i="105"/>
  <c r="I3" i="105"/>
  <c r="J3" i="105"/>
  <c r="K3" i="105"/>
  <c r="L3" i="105"/>
  <c r="M3" i="105"/>
  <c r="B4" i="105"/>
  <c r="D4" i="105"/>
  <c r="E4" i="105"/>
  <c r="F4" i="105"/>
  <c r="G4" i="105"/>
  <c r="H4" i="105"/>
  <c r="I4" i="105"/>
  <c r="J4" i="105"/>
  <c r="K4" i="105"/>
  <c r="L4" i="105"/>
  <c r="M4" i="105"/>
  <c r="B6" i="105"/>
  <c r="D6" i="105"/>
  <c r="E6" i="105"/>
  <c r="F6" i="105"/>
  <c r="G6" i="105"/>
  <c r="H6" i="105"/>
  <c r="I6" i="105"/>
  <c r="J6" i="105"/>
  <c r="K6" i="105"/>
  <c r="L6" i="105"/>
  <c r="M6" i="105"/>
  <c r="B3" i="104"/>
  <c r="D3" i="104"/>
  <c r="E3" i="104"/>
  <c r="F3" i="104"/>
  <c r="G3" i="104"/>
  <c r="H3" i="104"/>
  <c r="I3" i="104"/>
  <c r="J3" i="104"/>
  <c r="K3" i="104"/>
  <c r="L3" i="104"/>
  <c r="M3" i="104"/>
  <c r="B4" i="104"/>
  <c r="D4" i="104"/>
  <c r="E4" i="104"/>
  <c r="F4" i="104"/>
  <c r="G4" i="104"/>
  <c r="H4" i="104"/>
  <c r="I4" i="104"/>
  <c r="J4" i="104"/>
  <c r="K4" i="104"/>
  <c r="L4" i="104"/>
  <c r="M4" i="104"/>
  <c r="B6" i="104"/>
  <c r="D6" i="104"/>
  <c r="E6" i="104"/>
  <c r="F6" i="104"/>
  <c r="G6" i="104"/>
  <c r="H6" i="104"/>
  <c r="I6" i="104"/>
  <c r="J6" i="104"/>
  <c r="K6" i="104"/>
  <c r="L6" i="104"/>
  <c r="M6" i="104"/>
  <c r="B3" i="103"/>
  <c r="E3" i="103"/>
  <c r="F3" i="103"/>
  <c r="G3" i="103"/>
  <c r="H3" i="103"/>
  <c r="I3" i="103"/>
  <c r="J3" i="103"/>
  <c r="K3" i="103"/>
  <c r="L3" i="103"/>
  <c r="M3" i="103"/>
  <c r="B4" i="103"/>
  <c r="E4" i="103"/>
  <c r="F4" i="103"/>
  <c r="G4" i="103"/>
  <c r="H4" i="103"/>
  <c r="I4" i="103"/>
  <c r="J4" i="103"/>
  <c r="K4" i="103"/>
  <c r="L4" i="103"/>
  <c r="M4" i="103"/>
  <c r="B6" i="103"/>
  <c r="E6" i="103"/>
  <c r="F6" i="103"/>
  <c r="G6" i="103"/>
  <c r="H6" i="103"/>
  <c r="I6" i="103"/>
  <c r="J6" i="103"/>
  <c r="K6" i="103"/>
  <c r="L6" i="103"/>
  <c r="M6" i="103"/>
  <c r="B3" i="78"/>
  <c r="D3" i="78"/>
  <c r="E3" i="78"/>
  <c r="F3" i="78"/>
  <c r="G3" i="78"/>
  <c r="H3" i="78"/>
  <c r="I3" i="78"/>
  <c r="J3" i="78"/>
  <c r="K3" i="78"/>
  <c r="L3" i="78"/>
  <c r="M3" i="78"/>
  <c r="B4" i="78"/>
  <c r="D4" i="78"/>
  <c r="E4" i="78"/>
  <c r="F4" i="78"/>
  <c r="G4" i="78"/>
  <c r="H4" i="78"/>
  <c r="I4" i="78"/>
  <c r="J4" i="78"/>
  <c r="K4" i="78"/>
  <c r="L4" i="78"/>
  <c r="M4" i="78"/>
  <c r="B6" i="78"/>
  <c r="D6" i="78"/>
  <c r="E6" i="78"/>
  <c r="F6" i="78"/>
  <c r="G6" i="78"/>
  <c r="H6" i="78"/>
  <c r="I6" i="78"/>
  <c r="J6" i="78"/>
  <c r="K6" i="78"/>
  <c r="L6" i="78"/>
  <c r="M6" i="78"/>
  <c r="B3" i="75"/>
  <c r="D3" i="75"/>
  <c r="E3" i="75"/>
  <c r="F3" i="75"/>
  <c r="G3" i="75"/>
  <c r="H3" i="75"/>
  <c r="I3" i="75"/>
  <c r="J3" i="75"/>
  <c r="K3" i="75"/>
  <c r="L3" i="75"/>
  <c r="M3" i="75"/>
  <c r="N3" i="75"/>
  <c r="O3" i="75"/>
  <c r="P3" i="75"/>
  <c r="Q3" i="75"/>
  <c r="R3" i="75"/>
  <c r="S3" i="75"/>
  <c r="T3" i="75"/>
  <c r="U3" i="75"/>
  <c r="V3" i="75"/>
  <c r="W3" i="75"/>
  <c r="X3" i="75"/>
  <c r="Y3" i="75"/>
  <c r="Z3" i="75"/>
  <c r="AA3" i="75"/>
  <c r="AB3" i="75"/>
  <c r="AC3" i="75"/>
  <c r="AD3" i="75"/>
  <c r="AE3" i="75"/>
  <c r="AF3" i="75"/>
  <c r="AG3" i="75"/>
  <c r="AH3" i="75"/>
  <c r="AI3" i="75"/>
  <c r="AJ3" i="75"/>
  <c r="AK3" i="75"/>
  <c r="AL3" i="75"/>
  <c r="AM3" i="75"/>
  <c r="AN3" i="75"/>
  <c r="AO3" i="75"/>
  <c r="AP3" i="75"/>
  <c r="AQ3" i="75"/>
  <c r="AR3" i="75"/>
  <c r="AS3" i="75"/>
  <c r="AT3" i="75"/>
  <c r="AU3" i="75"/>
  <c r="AV3" i="75"/>
  <c r="AW3" i="75"/>
  <c r="AX3" i="75"/>
  <c r="AY3" i="75"/>
  <c r="AZ3" i="75"/>
  <c r="BA3" i="75"/>
  <c r="B4" i="75"/>
  <c r="D4" i="75"/>
  <c r="E4" i="75"/>
  <c r="F4" i="75"/>
  <c r="G4" i="75"/>
  <c r="H4" i="75"/>
  <c r="I4" i="75"/>
  <c r="J4" i="75"/>
  <c r="K4" i="75"/>
  <c r="L4" i="75"/>
  <c r="M4" i="75"/>
  <c r="N4" i="75"/>
  <c r="O4" i="75"/>
  <c r="P4" i="75"/>
  <c r="Q4" i="75"/>
  <c r="R4" i="75"/>
  <c r="S4" i="75"/>
  <c r="T4" i="75"/>
  <c r="U4" i="75"/>
  <c r="V4" i="75"/>
  <c r="W4" i="75"/>
  <c r="X4" i="75"/>
  <c r="Y4" i="75"/>
  <c r="Z4" i="75"/>
  <c r="AA4" i="75"/>
  <c r="AB4" i="75"/>
  <c r="AC4" i="75"/>
  <c r="AD4" i="75"/>
  <c r="AE4" i="75"/>
  <c r="AF4" i="75"/>
  <c r="AG4" i="75"/>
  <c r="AH4" i="75"/>
  <c r="AI4" i="75"/>
  <c r="AJ4" i="75"/>
  <c r="AK4" i="75"/>
  <c r="AL4" i="75"/>
  <c r="AM4" i="75"/>
  <c r="AN4" i="75"/>
  <c r="AO4" i="75"/>
  <c r="AP4" i="75"/>
  <c r="AQ4" i="75"/>
  <c r="AR4" i="75"/>
  <c r="AS4" i="75"/>
  <c r="AT4" i="75"/>
  <c r="AU4" i="75"/>
  <c r="AV4" i="75"/>
  <c r="AW4" i="75"/>
  <c r="AX4" i="75"/>
  <c r="AY4" i="75"/>
  <c r="AZ4" i="75"/>
  <c r="BA4" i="75"/>
  <c r="B6" i="75"/>
  <c r="D6" i="75"/>
  <c r="E6" i="75"/>
  <c r="F6" i="75"/>
  <c r="G6" i="75"/>
  <c r="H6" i="75"/>
  <c r="I6" i="75"/>
  <c r="J6" i="75"/>
  <c r="K6" i="75"/>
  <c r="L6" i="75"/>
  <c r="M6" i="75"/>
  <c r="N6" i="75"/>
  <c r="O6" i="75"/>
  <c r="P6" i="75"/>
  <c r="Q6" i="75"/>
  <c r="R6" i="75"/>
  <c r="S6" i="75"/>
  <c r="T6" i="75"/>
  <c r="U6" i="75"/>
  <c r="V6" i="75"/>
  <c r="W6" i="75"/>
  <c r="X6" i="75"/>
  <c r="Y6" i="75"/>
  <c r="Z6" i="75"/>
  <c r="AA6" i="75"/>
  <c r="AB6" i="75"/>
  <c r="AC6" i="75"/>
  <c r="AD6" i="75"/>
  <c r="AE6" i="75"/>
  <c r="AF6" i="75"/>
  <c r="AG6" i="75"/>
  <c r="AH6" i="75"/>
  <c r="AI6" i="75"/>
  <c r="AJ6" i="75"/>
  <c r="AK6" i="75"/>
  <c r="AL6" i="75"/>
  <c r="AM6" i="75"/>
  <c r="AN6" i="75"/>
  <c r="AO6" i="75"/>
  <c r="AP6" i="75"/>
  <c r="AQ6" i="75"/>
  <c r="AR6" i="75"/>
  <c r="AS6" i="75"/>
  <c r="AT6" i="75"/>
  <c r="AU6" i="75"/>
  <c r="AV6" i="75"/>
  <c r="AW6" i="75"/>
  <c r="AX6" i="75"/>
  <c r="AY6" i="75"/>
  <c r="AZ6" i="75"/>
  <c r="BA6" i="75"/>
  <c r="B3" i="99"/>
  <c r="D3" i="99"/>
  <c r="E3" i="99"/>
  <c r="F3" i="99"/>
  <c r="G3" i="99"/>
  <c r="H3" i="99"/>
  <c r="I3" i="99"/>
  <c r="J3" i="99"/>
  <c r="K3" i="99"/>
  <c r="L3" i="99"/>
  <c r="M3" i="99"/>
  <c r="N3" i="99"/>
  <c r="O3" i="99"/>
  <c r="P3" i="99"/>
  <c r="Q3" i="99"/>
  <c r="R3" i="99"/>
  <c r="S3" i="99"/>
  <c r="T3" i="99"/>
  <c r="U3" i="99"/>
  <c r="V3" i="99"/>
  <c r="W3" i="99"/>
  <c r="X3" i="99"/>
  <c r="Y3" i="99"/>
  <c r="Z3" i="99"/>
  <c r="AA3" i="99"/>
  <c r="AB3" i="99"/>
  <c r="AC3" i="99"/>
  <c r="AD3" i="99"/>
  <c r="AE3" i="99"/>
  <c r="AF3" i="99"/>
  <c r="AG3" i="99"/>
  <c r="AH3" i="99"/>
  <c r="AI3" i="99"/>
  <c r="AJ3" i="99"/>
  <c r="AK3" i="99"/>
  <c r="AL3" i="99"/>
  <c r="AM3" i="99"/>
  <c r="AN3" i="99"/>
  <c r="AO3" i="99"/>
  <c r="AP3" i="99"/>
  <c r="AQ3" i="99"/>
  <c r="AR3" i="99"/>
  <c r="AS3" i="99"/>
  <c r="AT3" i="99"/>
  <c r="AU3" i="99"/>
  <c r="AV3" i="99"/>
  <c r="AW3" i="99"/>
  <c r="AX3" i="99"/>
  <c r="AY3" i="99"/>
  <c r="AZ3" i="99"/>
  <c r="BA3" i="99"/>
  <c r="B4" i="99"/>
  <c r="D4" i="99"/>
  <c r="E4" i="99"/>
  <c r="F4" i="99"/>
  <c r="G4" i="99"/>
  <c r="H4" i="99"/>
  <c r="I4" i="99"/>
  <c r="J4" i="99"/>
  <c r="K4" i="99"/>
  <c r="L4" i="99"/>
  <c r="M4" i="99"/>
  <c r="N4" i="99"/>
  <c r="O4" i="99"/>
  <c r="P4" i="99"/>
  <c r="Q4" i="99"/>
  <c r="R4" i="99"/>
  <c r="S4" i="99"/>
  <c r="T4" i="99"/>
  <c r="U4" i="99"/>
  <c r="V4" i="99"/>
  <c r="W4" i="99"/>
  <c r="X4" i="99"/>
  <c r="Y4" i="99"/>
  <c r="Z4" i="99"/>
  <c r="AA4" i="99"/>
  <c r="AB4" i="99"/>
  <c r="AC4" i="99"/>
  <c r="AD4" i="99"/>
  <c r="AE4" i="99"/>
  <c r="AF4" i="99"/>
  <c r="AG4" i="99"/>
  <c r="AH4" i="99"/>
  <c r="AI4" i="99"/>
  <c r="AJ4" i="99"/>
  <c r="AK4" i="99"/>
  <c r="AL4" i="99"/>
  <c r="AM4" i="99"/>
  <c r="AN4" i="99"/>
  <c r="AO4" i="99"/>
  <c r="AP4" i="99"/>
  <c r="AQ4" i="99"/>
  <c r="AR4" i="99"/>
  <c r="AS4" i="99"/>
  <c r="AT4" i="99"/>
  <c r="AU4" i="99"/>
  <c r="AV4" i="99"/>
  <c r="AW4" i="99"/>
  <c r="AX4" i="99"/>
  <c r="AY4" i="99"/>
  <c r="AZ4" i="99"/>
  <c r="BA4" i="99"/>
  <c r="B6" i="99"/>
  <c r="D6" i="99"/>
  <c r="E6" i="99"/>
  <c r="F6" i="99"/>
  <c r="G6" i="99"/>
  <c r="H6" i="99"/>
  <c r="I6" i="99"/>
  <c r="J6" i="99"/>
  <c r="K6" i="99"/>
  <c r="L6" i="99"/>
  <c r="M6" i="99"/>
  <c r="N6" i="99"/>
  <c r="O6" i="99"/>
  <c r="P6" i="99"/>
  <c r="Q6" i="99"/>
  <c r="R6" i="99"/>
  <c r="S6" i="99"/>
  <c r="T6" i="99"/>
  <c r="U6" i="99"/>
  <c r="V6" i="99"/>
  <c r="W6" i="99"/>
  <c r="X6" i="99"/>
  <c r="Y6" i="99"/>
  <c r="Z6" i="99"/>
  <c r="AA6" i="99"/>
  <c r="AB6" i="99"/>
  <c r="AC6" i="99"/>
  <c r="AD6" i="99"/>
  <c r="AE6" i="99"/>
  <c r="AF6" i="99"/>
  <c r="AG6" i="99"/>
  <c r="AH6" i="99"/>
  <c r="AI6" i="99"/>
  <c r="AJ6" i="99"/>
  <c r="AK6" i="99"/>
  <c r="AL6" i="99"/>
  <c r="AM6" i="99"/>
  <c r="AN6" i="99"/>
  <c r="AO6" i="99"/>
  <c r="AP6" i="99"/>
  <c r="AQ6" i="99"/>
  <c r="AR6" i="99"/>
  <c r="AS6" i="99"/>
  <c r="AT6" i="99"/>
  <c r="AU6" i="99"/>
  <c r="AV6" i="99"/>
  <c r="AW6" i="99"/>
  <c r="AX6" i="99"/>
  <c r="AY6" i="99"/>
  <c r="AZ6" i="99"/>
  <c r="BA6" i="99"/>
  <c r="B3" i="81"/>
  <c r="D3" i="81"/>
  <c r="E3" i="81"/>
  <c r="F3" i="81"/>
  <c r="G3" i="81"/>
  <c r="H3" i="81"/>
  <c r="I3" i="81"/>
  <c r="J3" i="81"/>
  <c r="K3" i="81"/>
  <c r="L3" i="81"/>
  <c r="M3" i="81"/>
  <c r="N3" i="81"/>
  <c r="O3" i="81"/>
  <c r="P3" i="81"/>
  <c r="Q3" i="81"/>
  <c r="R3" i="81"/>
  <c r="S3" i="81"/>
  <c r="T3" i="81"/>
  <c r="U3" i="81"/>
  <c r="V3" i="81"/>
  <c r="W3" i="81"/>
  <c r="X3" i="81"/>
  <c r="Y3" i="81"/>
  <c r="Z3" i="81"/>
  <c r="AA3" i="81"/>
  <c r="AB3" i="81"/>
  <c r="AC3" i="81"/>
  <c r="AD3" i="81"/>
  <c r="AE3" i="81"/>
  <c r="AF3" i="81"/>
  <c r="AG3" i="81"/>
  <c r="AH3" i="81"/>
  <c r="AI3" i="81"/>
  <c r="AJ3" i="81"/>
  <c r="AK3" i="81"/>
  <c r="AL3" i="81"/>
  <c r="AM3" i="81"/>
  <c r="AN3" i="81"/>
  <c r="AO3" i="81"/>
  <c r="AP3" i="81"/>
  <c r="AQ3" i="81"/>
  <c r="AR3" i="81"/>
  <c r="AS3" i="81"/>
  <c r="AT3" i="81"/>
  <c r="AU3" i="81"/>
  <c r="AV3" i="81"/>
  <c r="AW3" i="81"/>
  <c r="AX3" i="81"/>
  <c r="AY3" i="81"/>
  <c r="AZ3" i="81"/>
  <c r="BA3" i="81"/>
  <c r="B4" i="81"/>
  <c r="D4" i="81"/>
  <c r="E4" i="81"/>
  <c r="F4" i="81"/>
  <c r="G4" i="81"/>
  <c r="H4" i="81"/>
  <c r="I4" i="81"/>
  <c r="J4" i="81"/>
  <c r="K4" i="81"/>
  <c r="L4" i="81"/>
  <c r="M4" i="81"/>
  <c r="N4" i="81"/>
  <c r="O4" i="81"/>
  <c r="P4" i="81"/>
  <c r="Q4" i="81"/>
  <c r="R4" i="81"/>
  <c r="S4" i="81"/>
  <c r="T4" i="81"/>
  <c r="U4" i="81"/>
  <c r="V4" i="81"/>
  <c r="W4" i="81"/>
  <c r="X4" i="81"/>
  <c r="Y4" i="81"/>
  <c r="Z4" i="81"/>
  <c r="AA4" i="81"/>
  <c r="AB4" i="81"/>
  <c r="AC4" i="81"/>
  <c r="AD4" i="81"/>
  <c r="AE4" i="81"/>
  <c r="AF4" i="81"/>
  <c r="AG4" i="81"/>
  <c r="AH4" i="81"/>
  <c r="AI4" i="81"/>
  <c r="AJ4" i="81"/>
  <c r="AK4" i="81"/>
  <c r="AL4" i="81"/>
  <c r="AM4" i="81"/>
  <c r="AN4" i="81"/>
  <c r="AO4" i="81"/>
  <c r="AP4" i="81"/>
  <c r="AQ4" i="81"/>
  <c r="AR4" i="81"/>
  <c r="AS4" i="81"/>
  <c r="AT4" i="81"/>
  <c r="AU4" i="81"/>
  <c r="AV4" i="81"/>
  <c r="AW4" i="81"/>
  <c r="AX4" i="81"/>
  <c r="AY4" i="81"/>
  <c r="AZ4" i="81"/>
  <c r="BA4" i="81"/>
  <c r="B6" i="81"/>
  <c r="D6" i="81"/>
  <c r="E6" i="81"/>
  <c r="F6" i="81"/>
  <c r="G6" i="81"/>
  <c r="H6" i="81"/>
  <c r="I6" i="81"/>
  <c r="J6" i="81"/>
  <c r="K6" i="81"/>
  <c r="L6" i="81"/>
  <c r="M6" i="81"/>
  <c r="N6" i="81"/>
  <c r="O6" i="81"/>
  <c r="P6" i="81"/>
  <c r="Q6" i="81"/>
  <c r="R6" i="81"/>
  <c r="S6" i="81"/>
  <c r="T6" i="81"/>
  <c r="U6" i="81"/>
  <c r="V6" i="81"/>
  <c r="W6" i="81"/>
  <c r="X6" i="81"/>
  <c r="Y6" i="81"/>
  <c r="Z6" i="81"/>
  <c r="AA6" i="81"/>
  <c r="AB6" i="81"/>
  <c r="AC6" i="81"/>
  <c r="AD6" i="81"/>
  <c r="AE6" i="81"/>
  <c r="AF6" i="81"/>
  <c r="AG6" i="81"/>
  <c r="AH6" i="81"/>
  <c r="AI6" i="81"/>
  <c r="AJ6" i="81"/>
  <c r="AK6" i="81"/>
  <c r="AL6" i="81"/>
  <c r="AM6" i="81"/>
  <c r="AN6" i="81"/>
  <c r="AO6" i="81"/>
  <c r="AP6" i="81"/>
  <c r="AQ6" i="81"/>
  <c r="AR6" i="81"/>
  <c r="AS6" i="81"/>
  <c r="AT6" i="81"/>
  <c r="AU6" i="81"/>
  <c r="AV6" i="81"/>
  <c r="AW6" i="81"/>
  <c r="AX6" i="81"/>
  <c r="AY6" i="81"/>
  <c r="AZ6" i="81"/>
  <c r="BA6" i="81"/>
  <c r="B3" i="72"/>
  <c r="D3" i="72"/>
  <c r="E3" i="72"/>
  <c r="F3" i="72"/>
  <c r="G3" i="72"/>
  <c r="H3" i="72"/>
  <c r="I3" i="72"/>
  <c r="J3" i="72"/>
  <c r="K3" i="72"/>
  <c r="L3" i="72"/>
  <c r="M3" i="72"/>
  <c r="N3" i="72"/>
  <c r="O3" i="72"/>
  <c r="P3" i="72"/>
  <c r="Q3" i="72"/>
  <c r="R3" i="72"/>
  <c r="S3" i="72"/>
  <c r="T3" i="72"/>
  <c r="U3" i="72"/>
  <c r="V3" i="72"/>
  <c r="W3" i="72"/>
  <c r="X3" i="72"/>
  <c r="Y3" i="72"/>
  <c r="Z3" i="72"/>
  <c r="AA3" i="72"/>
  <c r="AB3" i="72"/>
  <c r="AC3" i="72"/>
  <c r="AD3" i="72"/>
  <c r="AE3" i="72"/>
  <c r="AF3" i="72"/>
  <c r="AG3" i="72"/>
  <c r="AH3" i="72"/>
  <c r="AI3" i="72"/>
  <c r="AJ3" i="72"/>
  <c r="AK3" i="72"/>
  <c r="AL3" i="72"/>
  <c r="AM3" i="72"/>
  <c r="AN3" i="72"/>
  <c r="AO3" i="72"/>
  <c r="AP3" i="72"/>
  <c r="AQ3" i="72"/>
  <c r="AR3" i="72"/>
  <c r="AS3" i="72"/>
  <c r="AT3" i="72"/>
  <c r="AU3" i="72"/>
  <c r="AV3" i="72"/>
  <c r="AW3" i="72"/>
  <c r="AX3" i="72"/>
  <c r="AY3" i="72"/>
  <c r="AZ3" i="72"/>
  <c r="BA3" i="72"/>
  <c r="B4" i="72"/>
  <c r="D4" i="72"/>
  <c r="E4" i="72"/>
  <c r="F4" i="72"/>
  <c r="G4" i="72"/>
  <c r="H4" i="72"/>
  <c r="I4" i="72"/>
  <c r="J4" i="72"/>
  <c r="K4" i="72"/>
  <c r="L4" i="72"/>
  <c r="M4" i="72"/>
  <c r="N4" i="72"/>
  <c r="O4" i="72"/>
  <c r="P4" i="72"/>
  <c r="Q4" i="72"/>
  <c r="R4" i="72"/>
  <c r="S4" i="72"/>
  <c r="T4" i="72"/>
  <c r="U4" i="72"/>
  <c r="V4" i="72"/>
  <c r="W4" i="72"/>
  <c r="X4" i="72"/>
  <c r="Y4" i="72"/>
  <c r="Z4" i="72"/>
  <c r="AA4" i="72"/>
  <c r="AB4" i="72"/>
  <c r="AC4" i="72"/>
  <c r="AD4" i="72"/>
  <c r="AE4" i="72"/>
  <c r="AF4" i="72"/>
  <c r="AG4" i="72"/>
  <c r="AH4" i="72"/>
  <c r="AI4" i="72"/>
  <c r="AJ4" i="72"/>
  <c r="AK4" i="72"/>
  <c r="AL4" i="72"/>
  <c r="AM4" i="72"/>
  <c r="AN4" i="72"/>
  <c r="AO4" i="72"/>
  <c r="AP4" i="72"/>
  <c r="AQ4" i="72"/>
  <c r="AR4" i="72"/>
  <c r="AS4" i="72"/>
  <c r="AT4" i="72"/>
  <c r="AU4" i="72"/>
  <c r="AV4" i="72"/>
  <c r="AW4" i="72"/>
  <c r="AX4" i="72"/>
  <c r="AY4" i="72"/>
  <c r="AZ4" i="72"/>
  <c r="BA4" i="72"/>
  <c r="B6" i="72"/>
  <c r="D6" i="72"/>
  <c r="E6" i="72"/>
  <c r="F6" i="72"/>
  <c r="G6" i="72"/>
  <c r="H6" i="72"/>
  <c r="I6" i="72"/>
  <c r="J6" i="72"/>
  <c r="K6" i="72"/>
  <c r="L6" i="72"/>
  <c r="M6" i="72"/>
  <c r="N6" i="72"/>
  <c r="O6" i="72"/>
  <c r="P6" i="72"/>
  <c r="Q6" i="72"/>
  <c r="R6" i="72"/>
  <c r="S6" i="72"/>
  <c r="T6" i="72"/>
  <c r="U6" i="72"/>
  <c r="V6" i="72"/>
  <c r="W6" i="72"/>
  <c r="X6" i="72"/>
  <c r="Y6" i="72"/>
  <c r="Z6" i="72"/>
  <c r="AA6" i="72"/>
  <c r="AB6" i="72"/>
  <c r="AC6" i="72"/>
  <c r="AD6" i="72"/>
  <c r="AE6" i="72"/>
  <c r="AF6" i="72"/>
  <c r="AG6" i="72"/>
  <c r="AH6" i="72"/>
  <c r="AI6" i="72"/>
  <c r="AJ6" i="72"/>
  <c r="AK6" i="72"/>
  <c r="AL6" i="72"/>
  <c r="AM6" i="72"/>
  <c r="AN6" i="72"/>
  <c r="AO6" i="72"/>
  <c r="AP6" i="72"/>
  <c r="AQ6" i="72"/>
  <c r="AR6" i="72"/>
  <c r="AS6" i="72"/>
  <c r="AT6" i="72"/>
  <c r="AU6" i="72"/>
  <c r="AV6" i="72"/>
  <c r="AW6" i="72"/>
  <c r="AX6" i="72"/>
  <c r="AY6" i="72"/>
  <c r="AZ6" i="72"/>
  <c r="BA6" i="72"/>
  <c r="B3" i="71"/>
  <c r="D3" i="71"/>
  <c r="E3" i="71"/>
  <c r="F3" i="71"/>
  <c r="G3" i="71"/>
  <c r="H3" i="71"/>
  <c r="I3" i="71"/>
  <c r="J3" i="71"/>
  <c r="K3" i="71"/>
  <c r="L3" i="71"/>
  <c r="M3" i="71"/>
  <c r="N3" i="71"/>
  <c r="O3" i="71"/>
  <c r="P3" i="71"/>
  <c r="Q3" i="71"/>
  <c r="R3" i="71"/>
  <c r="S3" i="71"/>
  <c r="T3" i="71"/>
  <c r="U3" i="71"/>
  <c r="V3" i="71"/>
  <c r="W3" i="71"/>
  <c r="X3" i="71"/>
  <c r="Y3" i="71"/>
  <c r="Z3" i="71"/>
  <c r="AA3" i="71"/>
  <c r="AB3" i="71"/>
  <c r="AC3" i="71"/>
  <c r="AD3" i="71"/>
  <c r="AE3" i="71"/>
  <c r="AF3" i="71"/>
  <c r="AG3" i="71"/>
  <c r="AH3" i="71"/>
  <c r="AI3" i="71"/>
  <c r="AJ3" i="71"/>
  <c r="AK3" i="71"/>
  <c r="AL3" i="71"/>
  <c r="AM3" i="71"/>
  <c r="AN3" i="71"/>
  <c r="AO3" i="71"/>
  <c r="AP3" i="71"/>
  <c r="AQ3" i="71"/>
  <c r="AR3" i="71"/>
  <c r="AS3" i="71"/>
  <c r="AT3" i="71"/>
  <c r="AU3" i="71"/>
  <c r="AV3" i="71"/>
  <c r="AW3" i="71"/>
  <c r="AX3" i="71"/>
  <c r="AY3" i="71"/>
  <c r="AZ3" i="71"/>
  <c r="BA3" i="71"/>
  <c r="B4" i="71"/>
  <c r="D4" i="71"/>
  <c r="E4" i="71"/>
  <c r="F4" i="71"/>
  <c r="G4" i="71"/>
  <c r="H4" i="71"/>
  <c r="I4" i="71"/>
  <c r="J4" i="71"/>
  <c r="K4" i="71"/>
  <c r="L4" i="71"/>
  <c r="M4" i="71"/>
  <c r="N4" i="71"/>
  <c r="O4" i="71"/>
  <c r="P4" i="71"/>
  <c r="Q4" i="71"/>
  <c r="R4" i="71"/>
  <c r="S4" i="71"/>
  <c r="T4" i="71"/>
  <c r="U4" i="71"/>
  <c r="V4" i="71"/>
  <c r="W4" i="71"/>
  <c r="X4" i="71"/>
  <c r="Y4" i="71"/>
  <c r="Z4" i="71"/>
  <c r="AA4" i="71"/>
  <c r="AB4" i="71"/>
  <c r="AC4" i="71"/>
  <c r="AD4" i="71"/>
  <c r="AE4" i="71"/>
  <c r="AF4" i="71"/>
  <c r="AG4" i="71"/>
  <c r="AH4" i="71"/>
  <c r="AI4" i="71"/>
  <c r="AJ4" i="71"/>
  <c r="AK4" i="71"/>
  <c r="AL4" i="71"/>
  <c r="AM4" i="71"/>
  <c r="AN4" i="71"/>
  <c r="AO4" i="71"/>
  <c r="AP4" i="71"/>
  <c r="AQ4" i="71"/>
  <c r="AR4" i="71"/>
  <c r="AS4" i="71"/>
  <c r="AT4" i="71"/>
  <c r="AU4" i="71"/>
  <c r="AV4" i="71"/>
  <c r="AW4" i="71"/>
  <c r="AX4" i="71"/>
  <c r="AY4" i="71"/>
  <c r="AZ4" i="71"/>
  <c r="BA4" i="71"/>
  <c r="B6" i="71"/>
  <c r="D6" i="71"/>
  <c r="E6" i="71"/>
  <c r="F6" i="71"/>
  <c r="G6" i="71"/>
  <c r="H6" i="71"/>
  <c r="I6" i="71"/>
  <c r="J6" i="71"/>
  <c r="K6" i="71"/>
  <c r="L6" i="71"/>
  <c r="M6" i="71"/>
  <c r="N6" i="71"/>
  <c r="O6" i="71"/>
  <c r="P6" i="71"/>
  <c r="Q6" i="71"/>
  <c r="R6" i="71"/>
  <c r="S6" i="71"/>
  <c r="T6" i="71"/>
  <c r="U6" i="71"/>
  <c r="V6" i="71"/>
  <c r="W6" i="71"/>
  <c r="X6" i="71"/>
  <c r="Y6" i="71"/>
  <c r="Z6" i="71"/>
  <c r="AA6" i="71"/>
  <c r="AB6" i="71"/>
  <c r="AC6" i="71"/>
  <c r="AD6" i="71"/>
  <c r="AE6" i="71"/>
  <c r="AF6" i="71"/>
  <c r="AG6" i="71"/>
  <c r="AH6" i="71"/>
  <c r="AI6" i="71"/>
  <c r="AJ6" i="71"/>
  <c r="AK6" i="71"/>
  <c r="AL6" i="71"/>
  <c r="AM6" i="71"/>
  <c r="AN6" i="71"/>
  <c r="AO6" i="71"/>
  <c r="AP6" i="71"/>
  <c r="AQ6" i="71"/>
  <c r="AR6" i="71"/>
  <c r="AS6" i="71"/>
  <c r="AT6" i="71"/>
  <c r="AU6" i="71"/>
  <c r="AV6" i="71"/>
  <c r="AW6" i="71"/>
  <c r="AX6" i="71"/>
  <c r="AY6" i="71"/>
  <c r="AZ6" i="71"/>
  <c r="BA6" i="71"/>
  <c r="B3" i="98"/>
  <c r="D3" i="98"/>
  <c r="E3" i="98"/>
  <c r="F3" i="98"/>
  <c r="G3" i="98"/>
  <c r="H3" i="98"/>
  <c r="I3" i="98"/>
  <c r="J3" i="98"/>
  <c r="K3" i="98"/>
  <c r="L3" i="98"/>
  <c r="M3" i="98"/>
  <c r="N3" i="98"/>
  <c r="O3" i="98"/>
  <c r="P3" i="98"/>
  <c r="Q3" i="98"/>
  <c r="R3" i="98"/>
  <c r="S3" i="98"/>
  <c r="T3" i="98"/>
  <c r="U3" i="98"/>
  <c r="V3" i="98"/>
  <c r="W3" i="98"/>
  <c r="X3" i="98"/>
  <c r="Y3" i="98"/>
  <c r="Z3" i="98"/>
  <c r="AA3" i="98"/>
  <c r="AB3" i="98"/>
  <c r="AC3" i="98"/>
  <c r="AD3" i="98"/>
  <c r="AE3" i="98"/>
  <c r="AF3" i="98"/>
  <c r="AG3" i="98"/>
  <c r="AH3" i="98"/>
  <c r="AI3" i="98"/>
  <c r="AJ3" i="98"/>
  <c r="AK3" i="98"/>
  <c r="AL3" i="98"/>
  <c r="AM3" i="98"/>
  <c r="AN3" i="98"/>
  <c r="AO3" i="98"/>
  <c r="AP3" i="98"/>
  <c r="AQ3" i="98"/>
  <c r="AR3" i="98"/>
  <c r="AS3" i="98"/>
  <c r="AT3" i="98"/>
  <c r="AU3" i="98"/>
  <c r="AV3" i="98"/>
  <c r="AW3" i="98"/>
  <c r="AX3" i="98"/>
  <c r="AY3" i="98"/>
  <c r="AZ3" i="98"/>
  <c r="BA3" i="98"/>
  <c r="B4" i="98"/>
  <c r="D4" i="98"/>
  <c r="E4" i="98"/>
  <c r="F4" i="98"/>
  <c r="G4" i="98"/>
  <c r="H4" i="98"/>
  <c r="I4" i="98"/>
  <c r="J4" i="98"/>
  <c r="K4" i="98"/>
  <c r="L4" i="98"/>
  <c r="M4" i="98"/>
  <c r="N4" i="98"/>
  <c r="O4" i="98"/>
  <c r="P4" i="98"/>
  <c r="Q4" i="98"/>
  <c r="R4" i="98"/>
  <c r="S4" i="98"/>
  <c r="T4" i="98"/>
  <c r="U4" i="98"/>
  <c r="V4" i="98"/>
  <c r="W4" i="98"/>
  <c r="X4" i="98"/>
  <c r="Y4" i="98"/>
  <c r="Z4" i="98"/>
  <c r="AA4" i="98"/>
  <c r="AB4" i="98"/>
  <c r="AC4" i="98"/>
  <c r="AD4" i="98"/>
  <c r="AE4" i="98"/>
  <c r="AF4" i="98"/>
  <c r="AG4" i="98"/>
  <c r="AH4" i="98"/>
  <c r="AI4" i="98"/>
  <c r="AJ4" i="98"/>
  <c r="AK4" i="98"/>
  <c r="AL4" i="98"/>
  <c r="AM4" i="98"/>
  <c r="AN4" i="98"/>
  <c r="AO4" i="98"/>
  <c r="AP4" i="98"/>
  <c r="AQ4" i="98"/>
  <c r="AR4" i="98"/>
  <c r="AS4" i="98"/>
  <c r="AT4" i="98"/>
  <c r="AU4" i="98"/>
  <c r="AV4" i="98"/>
  <c r="AW4" i="98"/>
  <c r="AX4" i="98"/>
  <c r="AY4" i="98"/>
  <c r="AZ4" i="98"/>
  <c r="BA4" i="98"/>
  <c r="B6" i="98"/>
  <c r="D6" i="98"/>
  <c r="E6" i="98"/>
  <c r="F6" i="98"/>
  <c r="G6" i="98"/>
  <c r="H6" i="98"/>
  <c r="I6" i="98"/>
  <c r="J6" i="98"/>
  <c r="K6" i="98"/>
  <c r="L6" i="98"/>
  <c r="M6" i="98"/>
  <c r="N6" i="98"/>
  <c r="O6" i="98"/>
  <c r="P6" i="98"/>
  <c r="Q6" i="98"/>
  <c r="R6" i="98"/>
  <c r="S6" i="98"/>
  <c r="T6" i="98"/>
  <c r="U6" i="98"/>
  <c r="V6" i="98"/>
  <c r="W6" i="98"/>
  <c r="X6" i="98"/>
  <c r="Y6" i="98"/>
  <c r="Z6" i="98"/>
  <c r="AA6" i="98"/>
  <c r="AB6" i="98"/>
  <c r="AC6" i="98"/>
  <c r="AD6" i="98"/>
  <c r="AE6" i="98"/>
  <c r="AF6" i="98"/>
  <c r="AG6" i="98"/>
  <c r="AH6" i="98"/>
  <c r="AI6" i="98"/>
  <c r="AJ6" i="98"/>
  <c r="AK6" i="98"/>
  <c r="AL6" i="98"/>
  <c r="AM6" i="98"/>
  <c r="AN6" i="98"/>
  <c r="AO6" i="98"/>
  <c r="AP6" i="98"/>
  <c r="AQ6" i="98"/>
  <c r="AR6" i="98"/>
  <c r="AS6" i="98"/>
  <c r="AT6" i="98"/>
  <c r="AU6" i="98"/>
  <c r="AV6" i="98"/>
  <c r="AW6" i="98"/>
  <c r="AX6" i="98"/>
  <c r="AY6" i="98"/>
  <c r="AZ6" i="98"/>
  <c r="BA6" i="98"/>
  <c r="B3" i="80"/>
  <c r="D3" i="80"/>
  <c r="E3" i="80"/>
  <c r="F3" i="80"/>
  <c r="G3" i="80"/>
  <c r="H3" i="80"/>
  <c r="I3" i="80"/>
  <c r="J3" i="80"/>
  <c r="K3" i="80"/>
  <c r="L3" i="80"/>
  <c r="M3" i="80"/>
  <c r="N3" i="80"/>
  <c r="O3" i="80"/>
  <c r="P3" i="80"/>
  <c r="Q3" i="80"/>
  <c r="R3" i="80"/>
  <c r="S3" i="80"/>
  <c r="T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AW3" i="80"/>
  <c r="AX3" i="80"/>
  <c r="AY3" i="80"/>
  <c r="AZ3" i="80"/>
  <c r="BA3" i="80"/>
  <c r="B4" i="80"/>
  <c r="D4" i="80"/>
  <c r="E4" i="80"/>
  <c r="F4" i="80"/>
  <c r="G4" i="80"/>
  <c r="H4" i="80"/>
  <c r="I4" i="80"/>
  <c r="J4" i="80"/>
  <c r="K4" i="80"/>
  <c r="L4" i="80"/>
  <c r="M4" i="80"/>
  <c r="N4" i="80"/>
  <c r="O4" i="80"/>
  <c r="P4" i="80"/>
  <c r="Q4" i="80"/>
  <c r="R4" i="80"/>
  <c r="S4" i="80"/>
  <c r="T4" i="80"/>
  <c r="U4" i="80"/>
  <c r="V4" i="80"/>
  <c r="W4" i="80"/>
  <c r="X4" i="80"/>
  <c r="Y4" i="80"/>
  <c r="Z4" i="80"/>
  <c r="AA4" i="80"/>
  <c r="AB4" i="80"/>
  <c r="AC4" i="80"/>
  <c r="AD4" i="80"/>
  <c r="AE4" i="80"/>
  <c r="AF4" i="80"/>
  <c r="AG4" i="80"/>
  <c r="AH4" i="80"/>
  <c r="AI4" i="80"/>
  <c r="AJ4" i="80"/>
  <c r="AK4" i="80"/>
  <c r="AL4" i="80"/>
  <c r="AM4" i="80"/>
  <c r="AN4" i="80"/>
  <c r="AO4" i="80"/>
  <c r="AP4" i="80"/>
  <c r="AQ4" i="80"/>
  <c r="AR4" i="80"/>
  <c r="AS4" i="80"/>
  <c r="AT4" i="80"/>
  <c r="AU4" i="80"/>
  <c r="AV4" i="80"/>
  <c r="AW4" i="80"/>
  <c r="AX4" i="80"/>
  <c r="AY4" i="80"/>
  <c r="AZ4" i="80"/>
  <c r="BA4" i="80"/>
  <c r="B6" i="80"/>
  <c r="D6" i="80"/>
  <c r="E6" i="80"/>
  <c r="F6" i="80"/>
  <c r="G6" i="80"/>
  <c r="H6" i="80"/>
  <c r="I6" i="80"/>
  <c r="J6" i="80"/>
  <c r="K6" i="80"/>
  <c r="L6" i="80"/>
  <c r="M6" i="80"/>
  <c r="N6" i="80"/>
  <c r="O6" i="80"/>
  <c r="P6" i="80"/>
  <c r="Q6" i="80"/>
  <c r="R6" i="80"/>
  <c r="S6" i="80"/>
  <c r="T6" i="80"/>
  <c r="U6" i="80"/>
  <c r="V6" i="80"/>
  <c r="W6" i="80"/>
  <c r="X6" i="80"/>
  <c r="Y6" i="80"/>
  <c r="Z6" i="80"/>
  <c r="AA6" i="80"/>
  <c r="AB6" i="80"/>
  <c r="AC6" i="80"/>
  <c r="AD6" i="80"/>
  <c r="AE6" i="80"/>
  <c r="AF6" i="80"/>
  <c r="AG6" i="80"/>
  <c r="AH6" i="80"/>
  <c r="AI6" i="80"/>
  <c r="AJ6" i="80"/>
  <c r="AK6" i="80"/>
  <c r="AL6" i="80"/>
  <c r="AM6" i="80"/>
  <c r="AN6" i="80"/>
  <c r="AO6" i="80"/>
  <c r="AP6" i="80"/>
  <c r="AQ6" i="80"/>
  <c r="AR6" i="80"/>
  <c r="AS6" i="80"/>
  <c r="AT6" i="80"/>
  <c r="AU6" i="80"/>
  <c r="AV6" i="80"/>
  <c r="AW6" i="80"/>
  <c r="AX6" i="80"/>
  <c r="AY6" i="80"/>
  <c r="AZ6" i="80"/>
  <c r="BA6" i="80"/>
  <c r="B3" i="69"/>
  <c r="D3" i="69"/>
  <c r="E3" i="69"/>
  <c r="F3" i="69"/>
  <c r="G3" i="69"/>
  <c r="H3" i="69"/>
  <c r="I3" i="69"/>
  <c r="J3" i="69"/>
  <c r="K3" i="69"/>
  <c r="L3" i="69"/>
  <c r="M3" i="69"/>
  <c r="N3" i="69"/>
  <c r="O3" i="69"/>
  <c r="P3" i="69"/>
  <c r="Q3" i="69"/>
  <c r="R3" i="69"/>
  <c r="S3" i="69"/>
  <c r="T3" i="69"/>
  <c r="U3" i="69"/>
  <c r="V3" i="69"/>
  <c r="W3" i="69"/>
  <c r="X3" i="69"/>
  <c r="Y3" i="69"/>
  <c r="Z3" i="69"/>
  <c r="AA3" i="69"/>
  <c r="AB3" i="69"/>
  <c r="AC3" i="69"/>
  <c r="AD3" i="69"/>
  <c r="AE3" i="69"/>
  <c r="AF3" i="69"/>
  <c r="AG3" i="69"/>
  <c r="AH3" i="69"/>
  <c r="AI3" i="69"/>
  <c r="AJ3" i="69"/>
  <c r="AK3" i="69"/>
  <c r="AL3" i="69"/>
  <c r="AM3" i="69"/>
  <c r="AN3" i="69"/>
  <c r="AO3" i="69"/>
  <c r="AP3" i="69"/>
  <c r="AQ3" i="69"/>
  <c r="AR3" i="69"/>
  <c r="AS3" i="69"/>
  <c r="AT3" i="69"/>
  <c r="AU3" i="69"/>
  <c r="AV3" i="69"/>
  <c r="AW3" i="69"/>
  <c r="AX3" i="69"/>
  <c r="AY3" i="69"/>
  <c r="AZ3" i="69"/>
  <c r="BA3" i="69"/>
  <c r="B4" i="69"/>
  <c r="D4" i="69"/>
  <c r="E4" i="69"/>
  <c r="F4" i="69"/>
  <c r="G4" i="69"/>
  <c r="H4" i="69"/>
  <c r="I4" i="69"/>
  <c r="J4" i="69"/>
  <c r="K4" i="69"/>
  <c r="L4" i="69"/>
  <c r="M4" i="69"/>
  <c r="N4" i="69"/>
  <c r="O4" i="69"/>
  <c r="P4" i="69"/>
  <c r="Q4" i="69"/>
  <c r="R4" i="69"/>
  <c r="S4" i="69"/>
  <c r="T4" i="69"/>
  <c r="U4" i="69"/>
  <c r="V4" i="69"/>
  <c r="W4" i="69"/>
  <c r="X4" i="69"/>
  <c r="Y4" i="69"/>
  <c r="Z4" i="69"/>
  <c r="AA4" i="69"/>
  <c r="AB4" i="69"/>
  <c r="AC4" i="69"/>
  <c r="AD4" i="69"/>
  <c r="AE4" i="69"/>
  <c r="AF4" i="69"/>
  <c r="AG4" i="69"/>
  <c r="AH4" i="69"/>
  <c r="AI4" i="69"/>
  <c r="AJ4" i="69"/>
  <c r="AK4" i="69"/>
  <c r="AL4" i="69"/>
  <c r="AM4" i="69"/>
  <c r="AN4" i="69"/>
  <c r="AO4" i="69"/>
  <c r="AP4" i="69"/>
  <c r="AQ4" i="69"/>
  <c r="AR4" i="69"/>
  <c r="AS4" i="69"/>
  <c r="AT4" i="69"/>
  <c r="AU4" i="69"/>
  <c r="AV4" i="69"/>
  <c r="AW4" i="69"/>
  <c r="AX4" i="69"/>
  <c r="AY4" i="69"/>
  <c r="AZ4" i="69"/>
  <c r="BA4" i="69"/>
  <c r="B6" i="69"/>
  <c r="D6" i="69"/>
  <c r="E6" i="69"/>
  <c r="F6" i="69"/>
  <c r="G6" i="69"/>
  <c r="H6" i="69"/>
  <c r="I6" i="69"/>
  <c r="J6" i="69"/>
  <c r="K6" i="69"/>
  <c r="L6" i="69"/>
  <c r="M6" i="69"/>
  <c r="N6" i="69"/>
  <c r="O6" i="69"/>
  <c r="P6" i="69"/>
  <c r="Q6" i="69"/>
  <c r="R6" i="69"/>
  <c r="S6" i="69"/>
  <c r="T6" i="69"/>
  <c r="U6" i="69"/>
  <c r="V6" i="69"/>
  <c r="W6" i="69"/>
  <c r="X6" i="69"/>
  <c r="Y6" i="69"/>
  <c r="Z6" i="69"/>
  <c r="AA6" i="69"/>
  <c r="AB6" i="69"/>
  <c r="AC6" i="69"/>
  <c r="AD6" i="69"/>
  <c r="AE6" i="69"/>
  <c r="AF6" i="69"/>
  <c r="AG6" i="69"/>
  <c r="AH6" i="69"/>
  <c r="AI6" i="69"/>
  <c r="AJ6" i="69"/>
  <c r="AK6" i="69"/>
  <c r="AL6" i="69"/>
  <c r="AM6" i="69"/>
  <c r="AN6" i="69"/>
  <c r="AO6" i="69"/>
  <c r="AP6" i="69"/>
  <c r="AQ6" i="69"/>
  <c r="AR6" i="69"/>
  <c r="AS6" i="69"/>
  <c r="AT6" i="69"/>
  <c r="AU6" i="69"/>
  <c r="AV6" i="69"/>
  <c r="AW6" i="69"/>
  <c r="AX6" i="69"/>
  <c r="AY6" i="69"/>
  <c r="AZ6" i="69"/>
  <c r="BA6" i="69"/>
  <c r="C10" i="105" l="1"/>
  <c r="C10" i="81"/>
  <c r="C10" i="104"/>
  <c r="C10" i="78"/>
  <c r="C10" i="98"/>
  <c r="C10" i="72"/>
  <c r="C10" i="71"/>
  <c r="C10" i="103"/>
  <c r="C10" i="106"/>
  <c r="C10" i="107"/>
  <c r="C10" i="69"/>
  <c r="H23" i="3"/>
  <c r="H21" i="3"/>
  <c r="H19" i="3"/>
  <c r="H17" i="3"/>
  <c r="H15" i="3"/>
  <c r="H12" i="3"/>
  <c r="H9" i="3"/>
  <c r="H7" i="3"/>
  <c r="H10" i="3" l="1"/>
  <c r="H9" i="107"/>
  <c r="H9" i="106"/>
  <c r="H9" i="103"/>
  <c r="H9" i="78"/>
  <c r="H9" i="104"/>
  <c r="H9" i="105"/>
  <c r="H9" i="75"/>
  <c r="H9" i="99"/>
  <c r="H9" i="81"/>
  <c r="H9" i="72"/>
  <c r="H9" i="98"/>
  <c r="H9" i="80"/>
  <c r="H9" i="71"/>
  <c r="H9" i="69"/>
  <c r="H17" i="75"/>
  <c r="H17" i="99"/>
  <c r="H17" i="81"/>
  <c r="H17" i="72"/>
  <c r="H17" i="71"/>
  <c r="H17" i="98"/>
  <c r="H17" i="80"/>
  <c r="H17" i="69"/>
  <c r="H12" i="107"/>
  <c r="H12" i="105"/>
  <c r="H12" i="104"/>
  <c r="H12" i="103"/>
  <c r="H12" i="106"/>
  <c r="H12" i="78"/>
  <c r="H12" i="75"/>
  <c r="H12" i="99"/>
  <c r="H12" i="81"/>
  <c r="H12" i="72"/>
  <c r="H12" i="71"/>
  <c r="H12" i="98"/>
  <c r="H12" i="80"/>
  <c r="H12" i="69"/>
  <c r="H19" i="75"/>
  <c r="H19" i="99"/>
  <c r="H19" i="81"/>
  <c r="H19" i="72"/>
  <c r="H19" i="71"/>
  <c r="H19" i="98"/>
  <c r="H19" i="80"/>
  <c r="H19" i="69"/>
  <c r="H13" i="3"/>
  <c r="H21" i="75"/>
  <c r="H21" i="99"/>
  <c r="H21" i="81"/>
  <c r="H21" i="72"/>
  <c r="H21" i="71"/>
  <c r="H21" i="98"/>
  <c r="H21" i="80"/>
  <c r="H21" i="69"/>
  <c r="H7" i="107"/>
  <c r="H7" i="106"/>
  <c r="H7" i="105"/>
  <c r="H7" i="104"/>
  <c r="H7" i="103"/>
  <c r="H7" i="78"/>
  <c r="H7" i="75"/>
  <c r="H7" i="99"/>
  <c r="H7" i="81"/>
  <c r="H7" i="72"/>
  <c r="H7" i="71"/>
  <c r="H7" i="98"/>
  <c r="H7" i="80"/>
  <c r="H7" i="69"/>
  <c r="H15" i="75"/>
  <c r="H15" i="99"/>
  <c r="H15" i="81"/>
  <c r="H15" i="72"/>
  <c r="H15" i="71"/>
  <c r="H15" i="98"/>
  <c r="H15" i="80"/>
  <c r="H15" i="69"/>
  <c r="H13" i="107" l="1"/>
  <c r="H13" i="106"/>
  <c r="H13" i="105"/>
  <c r="H13" i="104"/>
  <c r="H13" i="103"/>
  <c r="H13" i="78"/>
  <c r="H13" i="75"/>
  <c r="H13" i="99"/>
  <c r="H13" i="81"/>
  <c r="H13" i="72"/>
  <c r="H13" i="71"/>
  <c r="H13" i="98"/>
  <c r="H13" i="80"/>
  <c r="H13" i="69"/>
  <c r="H10" i="107"/>
  <c r="H10" i="106"/>
  <c r="H10" i="105"/>
  <c r="H10" i="104"/>
  <c r="H10" i="103"/>
  <c r="H10" i="78"/>
  <c r="H10" i="75"/>
  <c r="H10" i="99"/>
  <c r="H10" i="81"/>
  <c r="H10" i="72"/>
  <c r="H10" i="71"/>
  <c r="H10" i="98"/>
  <c r="H10" i="80"/>
  <c r="H10" i="69"/>
  <c r="D17" i="102" l="1"/>
  <c r="C17" i="102"/>
  <c r="B17" i="102"/>
  <c r="D16" i="102"/>
  <c r="C16" i="102"/>
  <c r="B16" i="102"/>
  <c r="D7" i="102"/>
  <c r="D23" i="102" s="1"/>
  <c r="C7" i="102"/>
  <c r="C23" i="102" s="1"/>
  <c r="B7" i="102"/>
  <c r="B23" i="102" s="1"/>
  <c r="D5" i="102"/>
  <c r="D21" i="102" s="1"/>
  <c r="C5" i="102"/>
  <c r="C21" i="102" s="1"/>
  <c r="B5" i="102"/>
  <c r="B21" i="102" s="1"/>
  <c r="D4" i="102"/>
  <c r="D20" i="102" s="1"/>
  <c r="C4" i="102"/>
  <c r="C20" i="102" s="1"/>
  <c r="B4" i="102"/>
  <c r="B20" i="102" s="1"/>
  <c r="D17" i="101"/>
  <c r="C17" i="101"/>
  <c r="B17" i="101"/>
  <c r="D16" i="101"/>
  <c r="C16" i="101"/>
  <c r="B16" i="101"/>
  <c r="D7" i="101"/>
  <c r="D23" i="101" s="1"/>
  <c r="C7" i="101"/>
  <c r="C23" i="101" s="1"/>
  <c r="B7" i="101"/>
  <c r="B23" i="101" s="1"/>
  <c r="D5" i="101"/>
  <c r="D21" i="101" s="1"/>
  <c r="C5" i="101"/>
  <c r="C21" i="101" s="1"/>
  <c r="B5" i="101"/>
  <c r="B21" i="101" s="1"/>
  <c r="D4" i="101"/>
  <c r="D20" i="101" s="1"/>
  <c r="C4" i="101"/>
  <c r="C20" i="101" s="1"/>
  <c r="B4" i="101"/>
  <c r="B20" i="101" s="1"/>
  <c r="C4" i="100" l="1"/>
  <c r="D4" i="100"/>
  <c r="E4" i="100"/>
  <c r="F4" i="100"/>
  <c r="G4" i="100"/>
  <c r="H4" i="100"/>
  <c r="I4" i="100"/>
  <c r="J4" i="100"/>
  <c r="K4" i="100"/>
  <c r="L4" i="100"/>
  <c r="M4" i="100"/>
  <c r="N4" i="100"/>
  <c r="O4" i="100"/>
  <c r="P4" i="100"/>
  <c r="Q4" i="100"/>
  <c r="R4" i="100"/>
  <c r="S4" i="100"/>
  <c r="T4" i="100"/>
  <c r="U4" i="100"/>
  <c r="V4" i="100"/>
  <c r="C5" i="100"/>
  <c r="D5" i="100"/>
  <c r="E5" i="100"/>
  <c r="F5" i="100"/>
  <c r="G5" i="100"/>
  <c r="H5" i="100"/>
  <c r="I5" i="100"/>
  <c r="J5" i="100"/>
  <c r="K5" i="100"/>
  <c r="L5" i="100"/>
  <c r="M5" i="100"/>
  <c r="N5" i="100"/>
  <c r="O5" i="100"/>
  <c r="P5" i="100"/>
  <c r="Q5" i="100"/>
  <c r="R5" i="100"/>
  <c r="S5" i="100"/>
  <c r="T5" i="100"/>
  <c r="U5" i="100"/>
  <c r="V5" i="100"/>
  <c r="C7" i="100"/>
  <c r="D7" i="100"/>
  <c r="E7" i="100"/>
  <c r="F7" i="100"/>
  <c r="G7" i="100"/>
  <c r="H7" i="100"/>
  <c r="I7" i="100"/>
  <c r="J7" i="100"/>
  <c r="K7" i="100"/>
  <c r="L7" i="100"/>
  <c r="M7" i="100"/>
  <c r="N7" i="100"/>
  <c r="O7" i="100"/>
  <c r="P7" i="100"/>
  <c r="Q7" i="100"/>
  <c r="R7" i="100"/>
  <c r="S7" i="100"/>
  <c r="T7" i="100"/>
  <c r="U7" i="100"/>
  <c r="V7" i="100"/>
  <c r="B4" i="73"/>
  <c r="C4" i="73"/>
  <c r="D4" i="73"/>
  <c r="B5" i="73"/>
  <c r="C5" i="73"/>
  <c r="D5" i="73"/>
  <c r="B7" i="73"/>
  <c r="C7" i="73"/>
  <c r="D7" i="73"/>
  <c r="B3" i="97"/>
  <c r="C3" i="97"/>
  <c r="D3" i="97"/>
  <c r="E3" i="97"/>
  <c r="F3" i="97"/>
  <c r="G3" i="97"/>
  <c r="H3" i="97"/>
  <c r="I3" i="97"/>
  <c r="J3" i="97"/>
  <c r="K3" i="97"/>
  <c r="L3" i="97"/>
  <c r="M3" i="97"/>
  <c r="N3" i="97"/>
  <c r="O3" i="97"/>
  <c r="P3" i="97"/>
  <c r="Q3" i="97"/>
  <c r="R3" i="97"/>
  <c r="S3" i="97"/>
  <c r="T3" i="97"/>
  <c r="U3" i="97"/>
  <c r="V3" i="97"/>
  <c r="W3" i="97"/>
  <c r="X3" i="97"/>
  <c r="Y3" i="97"/>
  <c r="Z3" i="97"/>
  <c r="AA3" i="97"/>
  <c r="AB3" i="97"/>
  <c r="AC3" i="97"/>
  <c r="AD3" i="97"/>
  <c r="AE3" i="97"/>
  <c r="AF3" i="97"/>
  <c r="AG3" i="97"/>
  <c r="AH3" i="97"/>
  <c r="AI3" i="97"/>
  <c r="AJ3" i="97"/>
  <c r="AK3" i="97"/>
  <c r="AL3" i="97"/>
  <c r="AM3" i="97"/>
  <c r="AN3" i="97"/>
  <c r="AO3" i="97"/>
  <c r="AP3" i="97"/>
  <c r="AQ3" i="97"/>
  <c r="AR3" i="97"/>
  <c r="AS3" i="97"/>
  <c r="AT3" i="97"/>
  <c r="AU3" i="97"/>
  <c r="AV3" i="97"/>
  <c r="AW3" i="97"/>
  <c r="AX3" i="97"/>
  <c r="AY3" i="97"/>
  <c r="AZ3" i="97"/>
  <c r="BA3" i="97"/>
  <c r="BB3" i="97"/>
  <c r="BC3" i="97"/>
  <c r="BD3" i="97"/>
  <c r="BE3" i="97"/>
  <c r="BF3" i="97"/>
  <c r="BG3" i="97"/>
  <c r="BH3" i="97"/>
  <c r="BI3" i="97"/>
  <c r="BJ3" i="97"/>
  <c r="BK3" i="97"/>
  <c r="BL3" i="97"/>
  <c r="BM3" i="97"/>
  <c r="BN3" i="97"/>
  <c r="BO3" i="97"/>
  <c r="BP3" i="97"/>
  <c r="BQ3" i="97"/>
  <c r="BR3" i="97"/>
  <c r="BS3" i="97"/>
  <c r="BT3" i="97"/>
  <c r="BU3" i="97"/>
  <c r="BV3" i="97"/>
  <c r="BW3" i="97"/>
  <c r="BX3" i="97"/>
  <c r="B4" i="97"/>
  <c r="C4" i="97"/>
  <c r="D4" i="97"/>
  <c r="E4" i="97"/>
  <c r="F4" i="97"/>
  <c r="G4" i="97"/>
  <c r="H4" i="97"/>
  <c r="I4" i="97"/>
  <c r="J4" i="97"/>
  <c r="K4" i="97"/>
  <c r="L4" i="97"/>
  <c r="M4" i="97"/>
  <c r="N4" i="97"/>
  <c r="O4" i="97"/>
  <c r="P4" i="97"/>
  <c r="Q4" i="97"/>
  <c r="R4" i="97"/>
  <c r="S4" i="97"/>
  <c r="T4" i="97"/>
  <c r="U4" i="97"/>
  <c r="V4" i="97"/>
  <c r="W4" i="97"/>
  <c r="X4" i="97"/>
  <c r="Y4" i="97"/>
  <c r="Z4" i="97"/>
  <c r="AA4" i="97"/>
  <c r="AB4" i="97"/>
  <c r="AC4" i="97"/>
  <c r="AD4" i="97"/>
  <c r="AE4" i="97"/>
  <c r="AF4" i="97"/>
  <c r="AG4" i="97"/>
  <c r="AH4" i="97"/>
  <c r="AI4" i="97"/>
  <c r="AJ4" i="97"/>
  <c r="AK4" i="97"/>
  <c r="AL4" i="97"/>
  <c r="AM4" i="97"/>
  <c r="AN4" i="97"/>
  <c r="AO4" i="97"/>
  <c r="AP4" i="97"/>
  <c r="AQ4" i="97"/>
  <c r="AR4" i="97"/>
  <c r="AS4" i="97"/>
  <c r="AT4" i="97"/>
  <c r="AU4" i="97"/>
  <c r="AV4" i="97"/>
  <c r="AW4" i="97"/>
  <c r="AX4" i="97"/>
  <c r="AY4" i="97"/>
  <c r="AZ4" i="97"/>
  <c r="BA4" i="97"/>
  <c r="BB4" i="97"/>
  <c r="BC4" i="97"/>
  <c r="BD4" i="97"/>
  <c r="BE4" i="97"/>
  <c r="BF4" i="97"/>
  <c r="BG4" i="97"/>
  <c r="BH4" i="97"/>
  <c r="BI4" i="97"/>
  <c r="BJ4" i="97"/>
  <c r="BK4" i="97"/>
  <c r="BL4" i="97"/>
  <c r="BM4" i="97"/>
  <c r="BN4" i="97"/>
  <c r="BO4" i="97"/>
  <c r="BP4" i="97"/>
  <c r="BQ4" i="97"/>
  <c r="BR4" i="97"/>
  <c r="BS4" i="97"/>
  <c r="BT4" i="97"/>
  <c r="BU4" i="97"/>
  <c r="BV4" i="97"/>
  <c r="BW4" i="97"/>
  <c r="BX4" i="97"/>
  <c r="B6" i="97"/>
  <c r="C6" i="97"/>
  <c r="D6" i="97"/>
  <c r="E6" i="97"/>
  <c r="F6" i="97"/>
  <c r="G6" i="97"/>
  <c r="H6" i="97"/>
  <c r="I6" i="97"/>
  <c r="J6" i="97"/>
  <c r="K6" i="97"/>
  <c r="L6" i="97"/>
  <c r="M6" i="97"/>
  <c r="N6" i="97"/>
  <c r="O6" i="97"/>
  <c r="P6" i="97"/>
  <c r="Q6" i="97"/>
  <c r="R6" i="97"/>
  <c r="S6" i="97"/>
  <c r="T6" i="97"/>
  <c r="U6" i="97"/>
  <c r="V6" i="97"/>
  <c r="W6" i="97"/>
  <c r="X6" i="97"/>
  <c r="Y6" i="97"/>
  <c r="Z6" i="97"/>
  <c r="AA6" i="97"/>
  <c r="AB6" i="97"/>
  <c r="AC6" i="97"/>
  <c r="AD6" i="97"/>
  <c r="AE6" i="97"/>
  <c r="AF6" i="97"/>
  <c r="AG6" i="97"/>
  <c r="AH6" i="97"/>
  <c r="AI6" i="97"/>
  <c r="AJ6" i="97"/>
  <c r="AK6" i="97"/>
  <c r="AL6" i="97"/>
  <c r="AM6" i="97"/>
  <c r="AN6" i="97"/>
  <c r="AO6" i="97"/>
  <c r="AP6" i="97"/>
  <c r="AQ6" i="97"/>
  <c r="AR6" i="97"/>
  <c r="AS6" i="97"/>
  <c r="AT6" i="97"/>
  <c r="AU6" i="97"/>
  <c r="AV6" i="97"/>
  <c r="AW6" i="97"/>
  <c r="AX6" i="97"/>
  <c r="AY6" i="97"/>
  <c r="AZ6" i="97"/>
  <c r="BA6" i="97"/>
  <c r="BB6" i="97"/>
  <c r="BC6" i="97"/>
  <c r="BD6" i="97"/>
  <c r="BE6" i="97"/>
  <c r="BF6" i="97"/>
  <c r="BG6" i="97"/>
  <c r="BH6" i="97"/>
  <c r="BI6" i="97"/>
  <c r="BJ6" i="97"/>
  <c r="BK6" i="97"/>
  <c r="BL6" i="97"/>
  <c r="BM6" i="97"/>
  <c r="BN6" i="97"/>
  <c r="BO6" i="97"/>
  <c r="BP6" i="97"/>
  <c r="BQ6" i="97"/>
  <c r="BR6" i="97"/>
  <c r="BS6" i="97"/>
  <c r="BT6" i="97"/>
  <c r="BU6" i="97"/>
  <c r="BV6" i="97"/>
  <c r="BW6" i="97"/>
  <c r="BX6" i="97"/>
  <c r="B32" i="100" l="1"/>
  <c r="C32" i="100"/>
  <c r="D32" i="100"/>
  <c r="E32" i="100"/>
  <c r="F32" i="100"/>
  <c r="G32" i="100"/>
  <c r="H32" i="100"/>
  <c r="I32" i="100"/>
  <c r="J32" i="100"/>
  <c r="K32" i="100"/>
  <c r="L32" i="100"/>
  <c r="M32" i="100"/>
  <c r="N32" i="100"/>
  <c r="O32" i="100"/>
  <c r="P32" i="100"/>
  <c r="Q32" i="100"/>
  <c r="R32" i="100"/>
  <c r="S32" i="100"/>
  <c r="T32" i="100"/>
  <c r="U32" i="100"/>
  <c r="V32" i="100"/>
  <c r="V17" i="100"/>
  <c r="U17" i="100"/>
  <c r="T17" i="100"/>
  <c r="S17" i="100"/>
  <c r="R17" i="100"/>
  <c r="Q17" i="100"/>
  <c r="P17" i="100"/>
  <c r="O17" i="100"/>
  <c r="N17" i="100"/>
  <c r="M17" i="100"/>
  <c r="L17" i="100"/>
  <c r="K17" i="100"/>
  <c r="J17" i="100"/>
  <c r="I17" i="100"/>
  <c r="H17" i="100"/>
  <c r="G17" i="100"/>
  <c r="F17" i="100"/>
  <c r="E17" i="100"/>
  <c r="D17" i="100"/>
  <c r="C17" i="100"/>
  <c r="B17" i="100"/>
  <c r="V16" i="100"/>
  <c r="V33" i="100" s="1"/>
  <c r="U16" i="100"/>
  <c r="U33" i="100" s="1"/>
  <c r="T16" i="100"/>
  <c r="T33" i="100" s="1"/>
  <c r="S16" i="100"/>
  <c r="S33" i="100" s="1"/>
  <c r="R16" i="100"/>
  <c r="R33" i="100" s="1"/>
  <c r="Q16" i="100"/>
  <c r="Q33" i="100" s="1"/>
  <c r="P16" i="100"/>
  <c r="P33" i="100" s="1"/>
  <c r="O16" i="100"/>
  <c r="O33" i="100" s="1"/>
  <c r="N16" i="100"/>
  <c r="N33" i="100" s="1"/>
  <c r="M16" i="100"/>
  <c r="M33" i="100" s="1"/>
  <c r="L16" i="100"/>
  <c r="L33" i="100" s="1"/>
  <c r="K16" i="100"/>
  <c r="K33" i="100" s="1"/>
  <c r="J16" i="100"/>
  <c r="J33" i="100" s="1"/>
  <c r="I16" i="100"/>
  <c r="I33" i="100" s="1"/>
  <c r="H16" i="100"/>
  <c r="H33" i="100" s="1"/>
  <c r="G16" i="100"/>
  <c r="G33" i="100" s="1"/>
  <c r="F16" i="100"/>
  <c r="F33" i="100" s="1"/>
  <c r="E16" i="100"/>
  <c r="E33" i="100" s="1"/>
  <c r="D16" i="100"/>
  <c r="D33" i="100" s="1"/>
  <c r="C16" i="100"/>
  <c r="C33" i="100" s="1"/>
  <c r="B16" i="100"/>
  <c r="B33" i="100" s="1"/>
  <c r="U23" i="100"/>
  <c r="T23" i="100"/>
  <c r="S23" i="100"/>
  <c r="S40" i="100" s="1"/>
  <c r="Q23" i="100"/>
  <c r="P23" i="100"/>
  <c r="M23" i="100"/>
  <c r="L23" i="100"/>
  <c r="J23" i="100"/>
  <c r="I23" i="100"/>
  <c r="H23" i="100"/>
  <c r="G23" i="100"/>
  <c r="G40" i="100" s="1"/>
  <c r="E23" i="100"/>
  <c r="D23" i="100"/>
  <c r="C23" i="100"/>
  <c r="C40" i="100" s="1"/>
  <c r="B7" i="100"/>
  <c r="B23" i="100" s="1"/>
  <c r="B40" i="100" s="1"/>
  <c r="V21" i="100"/>
  <c r="V38" i="100" s="1"/>
  <c r="U21" i="100"/>
  <c r="U38" i="100" s="1"/>
  <c r="T21" i="100"/>
  <c r="T38" i="100" s="1"/>
  <c r="S21" i="100"/>
  <c r="S38" i="100" s="1"/>
  <c r="R21" i="100"/>
  <c r="R38" i="100" s="1"/>
  <c r="Q21" i="100"/>
  <c r="Q38" i="100" s="1"/>
  <c r="P21" i="100"/>
  <c r="P38" i="100" s="1"/>
  <c r="O21" i="100"/>
  <c r="O38" i="100" s="1"/>
  <c r="N21" i="100"/>
  <c r="N38" i="100" s="1"/>
  <c r="M21" i="100"/>
  <c r="M38" i="100" s="1"/>
  <c r="L21" i="100"/>
  <c r="L38" i="100" s="1"/>
  <c r="K21" i="100"/>
  <c r="K38" i="100" s="1"/>
  <c r="J21" i="100"/>
  <c r="J38" i="100" s="1"/>
  <c r="I21" i="100"/>
  <c r="I38" i="100" s="1"/>
  <c r="H21" i="100"/>
  <c r="H38" i="100" s="1"/>
  <c r="G21" i="100"/>
  <c r="G38" i="100" s="1"/>
  <c r="F21" i="100"/>
  <c r="F38" i="100" s="1"/>
  <c r="E21" i="100"/>
  <c r="E38" i="100" s="1"/>
  <c r="D21" i="100"/>
  <c r="D38" i="100" s="1"/>
  <c r="C21" i="100"/>
  <c r="C38" i="100" s="1"/>
  <c r="B5" i="100"/>
  <c r="B21" i="100" s="1"/>
  <c r="B38" i="100" s="1"/>
  <c r="V20" i="100"/>
  <c r="V37" i="100" s="1"/>
  <c r="U20" i="100"/>
  <c r="U37" i="100" s="1"/>
  <c r="T20" i="100"/>
  <c r="T37" i="100" s="1"/>
  <c r="S20" i="100"/>
  <c r="S37" i="100" s="1"/>
  <c r="R20" i="100"/>
  <c r="R37" i="100" s="1"/>
  <c r="Q20" i="100"/>
  <c r="Q37" i="100" s="1"/>
  <c r="P20" i="100"/>
  <c r="P37" i="100" s="1"/>
  <c r="O20" i="100"/>
  <c r="O37" i="100" s="1"/>
  <c r="N20" i="100"/>
  <c r="N37" i="100" s="1"/>
  <c r="M20" i="100"/>
  <c r="M37" i="100" s="1"/>
  <c r="L20" i="100"/>
  <c r="L37" i="100" s="1"/>
  <c r="K20" i="100"/>
  <c r="K37" i="100" s="1"/>
  <c r="J20" i="100"/>
  <c r="J37" i="100" s="1"/>
  <c r="I20" i="100"/>
  <c r="I37" i="100" s="1"/>
  <c r="H20" i="100"/>
  <c r="H37" i="100" s="1"/>
  <c r="G20" i="100"/>
  <c r="G37" i="100" s="1"/>
  <c r="F20" i="100"/>
  <c r="F37" i="100" s="1"/>
  <c r="E20" i="100"/>
  <c r="E37" i="100" s="1"/>
  <c r="D20" i="100"/>
  <c r="D37" i="100" s="1"/>
  <c r="C20" i="100"/>
  <c r="C37" i="100" s="1"/>
  <c r="B4" i="100"/>
  <c r="B20" i="100" s="1"/>
  <c r="B37" i="100" s="1"/>
  <c r="K23" i="100" l="1"/>
  <c r="K40" i="100" s="1"/>
  <c r="O23" i="100"/>
  <c r="O40" i="100" s="1"/>
  <c r="V23" i="100"/>
  <c r="V40" i="100" s="1"/>
  <c r="R23" i="100"/>
  <c r="R40" i="100" s="1"/>
  <c r="N23" i="100"/>
  <c r="N40" i="100" s="1"/>
  <c r="F23" i="100"/>
  <c r="F40" i="100" s="1"/>
  <c r="D40" i="100"/>
  <c r="H40" i="100"/>
  <c r="L40" i="100"/>
  <c r="P40" i="100"/>
  <c r="T40" i="100"/>
  <c r="E40" i="100"/>
  <c r="I40" i="100"/>
  <c r="M40" i="100"/>
  <c r="Q40" i="100"/>
  <c r="U40" i="100"/>
  <c r="J40" i="100"/>
  <c r="D32" i="67" l="1"/>
  <c r="D33" i="67" s="1"/>
  <c r="D17" i="67"/>
  <c r="D16" i="67"/>
  <c r="B4" i="67"/>
  <c r="B20" i="67" s="1"/>
  <c r="B37" i="67" s="1"/>
  <c r="C4" i="67"/>
  <c r="C20" i="67" s="1"/>
  <c r="C37" i="67" s="1"/>
  <c r="D4" i="67"/>
  <c r="D20" i="67" s="1"/>
  <c r="D37" i="67" s="1"/>
  <c r="B5" i="67"/>
  <c r="B21" i="67" s="1"/>
  <c r="B38" i="67" s="1"/>
  <c r="C5" i="67"/>
  <c r="C21" i="67" s="1"/>
  <c r="C38" i="67" s="1"/>
  <c r="D5" i="67"/>
  <c r="D21" i="67" s="1"/>
  <c r="D38" i="67" s="1"/>
  <c r="B7" i="67"/>
  <c r="B23" i="67" s="1"/>
  <c r="C7" i="67"/>
  <c r="C23" i="67" s="1"/>
  <c r="D7" i="67"/>
  <c r="D23" i="67" s="1"/>
  <c r="D40" i="67" s="1"/>
  <c r="D32" i="76"/>
  <c r="D33" i="76" s="1"/>
  <c r="D17" i="76"/>
  <c r="D16" i="76"/>
  <c r="B4" i="76"/>
  <c r="B20" i="76" s="1"/>
  <c r="B37" i="76" s="1"/>
  <c r="C4" i="76"/>
  <c r="C20" i="76" s="1"/>
  <c r="C37" i="76" s="1"/>
  <c r="D4" i="76"/>
  <c r="D20" i="76" s="1"/>
  <c r="D37" i="76" s="1"/>
  <c r="B5" i="76"/>
  <c r="B21" i="76" s="1"/>
  <c r="B38" i="76" s="1"/>
  <c r="C5" i="76"/>
  <c r="C21" i="76" s="1"/>
  <c r="C38" i="76" s="1"/>
  <c r="D5" i="76"/>
  <c r="D21" i="76" s="1"/>
  <c r="D38" i="76" s="1"/>
  <c r="B7" i="76"/>
  <c r="B23" i="76" s="1"/>
  <c r="C7" i="76"/>
  <c r="C23" i="76" s="1"/>
  <c r="D7" i="76"/>
  <c r="D23" i="76" s="1"/>
  <c r="D40" i="76" s="1"/>
  <c r="D32" i="85"/>
  <c r="D33" i="85" s="1"/>
  <c r="D17" i="85"/>
  <c r="D16" i="85"/>
  <c r="B4" i="85"/>
  <c r="B20" i="85" s="1"/>
  <c r="B37" i="85" s="1"/>
  <c r="C4" i="85"/>
  <c r="C20" i="85" s="1"/>
  <c r="C37" i="85" s="1"/>
  <c r="D4" i="85"/>
  <c r="D20" i="85" s="1"/>
  <c r="D37" i="85" s="1"/>
  <c r="B5" i="85"/>
  <c r="B21" i="85" s="1"/>
  <c r="B38" i="85" s="1"/>
  <c r="C5" i="85"/>
  <c r="C21" i="85" s="1"/>
  <c r="C38" i="85" s="1"/>
  <c r="D5" i="85"/>
  <c r="D21" i="85" s="1"/>
  <c r="D38" i="85" s="1"/>
  <c r="B7" i="85"/>
  <c r="B23" i="85" s="1"/>
  <c r="C7" i="85"/>
  <c r="C23" i="85" s="1"/>
  <c r="D7" i="85"/>
  <c r="D23" i="85" s="1"/>
  <c r="D32" i="73"/>
  <c r="D33" i="73" s="1"/>
  <c r="D21" i="73"/>
  <c r="D38" i="73" s="1"/>
  <c r="D17" i="73"/>
  <c r="D16" i="73"/>
  <c r="D20" i="73"/>
  <c r="D37" i="73" s="1"/>
  <c r="D23" i="73"/>
  <c r="AS23" i="3"/>
  <c r="AT23" i="3"/>
  <c r="AU23" i="3"/>
  <c r="AV23" i="3"/>
  <c r="AW23" i="3"/>
  <c r="AX23" i="3"/>
  <c r="AY23" i="3"/>
  <c r="AZ23" i="3"/>
  <c r="BA23" i="3"/>
  <c r="AR23" i="3"/>
  <c r="AQ19" i="3"/>
  <c r="AP19" i="3"/>
  <c r="AO19" i="3"/>
  <c r="AN19" i="3"/>
  <c r="AM19" i="3"/>
  <c r="AL19" i="3"/>
  <c r="AK19" i="3"/>
  <c r="AJ19" i="3"/>
  <c r="AI19" i="3"/>
  <c r="AH19" i="3"/>
  <c r="AG19" i="3"/>
  <c r="AF19" i="3"/>
  <c r="AE19" i="3"/>
  <c r="AD19" i="3"/>
  <c r="AC19" i="3"/>
  <c r="AB19" i="3"/>
  <c r="AA19" i="3"/>
  <c r="Z19" i="3"/>
  <c r="Y19" i="3"/>
  <c r="X23" i="3"/>
  <c r="W23" i="3"/>
  <c r="V23" i="3"/>
  <c r="U23" i="3"/>
  <c r="T23" i="3"/>
  <c r="S23" i="3"/>
  <c r="R23" i="3"/>
  <c r="Q23" i="3"/>
  <c r="P23" i="3"/>
  <c r="O23" i="3"/>
  <c r="N23" i="3"/>
  <c r="M23" i="3"/>
  <c r="L23" i="3"/>
  <c r="K23" i="3"/>
  <c r="J23" i="3"/>
  <c r="I23" i="3"/>
  <c r="G23" i="3"/>
  <c r="F23" i="3"/>
  <c r="E23" i="3"/>
  <c r="D23" i="3"/>
  <c r="B23" i="3"/>
  <c r="D40" i="85" l="1"/>
  <c r="D40" i="73"/>
  <c r="AD19" i="75"/>
  <c r="AD19" i="99"/>
  <c r="AD19" i="81"/>
  <c r="AD19" i="72"/>
  <c r="AD19" i="71"/>
  <c r="AD19" i="98"/>
  <c r="AD19" i="80"/>
  <c r="AD19" i="69"/>
  <c r="AI19" i="75"/>
  <c r="AI19" i="99"/>
  <c r="AI19" i="81"/>
  <c r="AI19" i="72"/>
  <c r="AI19" i="71"/>
  <c r="AI19" i="98"/>
  <c r="AI19" i="80"/>
  <c r="AI19" i="69"/>
  <c r="AQ19" i="75"/>
  <c r="AQ19" i="99"/>
  <c r="AQ19" i="81"/>
  <c r="AQ19" i="72"/>
  <c r="AQ19" i="71"/>
  <c r="AQ19" i="98"/>
  <c r="AQ19" i="80"/>
  <c r="AQ19" i="69"/>
  <c r="Z19" i="75"/>
  <c r="Z19" i="99"/>
  <c r="Z19" i="81"/>
  <c r="Z19" i="72"/>
  <c r="Z19" i="71"/>
  <c r="Z19" i="98"/>
  <c r="Z19" i="80"/>
  <c r="Z19" i="69"/>
  <c r="AP19" i="75"/>
  <c r="AP19" i="99"/>
  <c r="AP19" i="81"/>
  <c r="AP19" i="72"/>
  <c r="AP19" i="71"/>
  <c r="AP19" i="98"/>
  <c r="AP19" i="80"/>
  <c r="AP19" i="69"/>
  <c r="AB19" i="75"/>
  <c r="AB19" i="99"/>
  <c r="AB19" i="81"/>
  <c r="AB19" i="72"/>
  <c r="AB19" i="71"/>
  <c r="AB19" i="98"/>
  <c r="AB19" i="80"/>
  <c r="AB19" i="69"/>
  <c r="AF19" i="75"/>
  <c r="AF19" i="99"/>
  <c r="AF19" i="81"/>
  <c r="AF19" i="72"/>
  <c r="AF19" i="71"/>
  <c r="AF19" i="98"/>
  <c r="AF19" i="80"/>
  <c r="AF19" i="69"/>
  <c r="AJ19" i="75"/>
  <c r="AJ19" i="99"/>
  <c r="AJ19" i="81"/>
  <c r="AJ19" i="72"/>
  <c r="AJ19" i="71"/>
  <c r="AJ19" i="98"/>
  <c r="AJ19" i="80"/>
  <c r="AJ19" i="69"/>
  <c r="AN19" i="75"/>
  <c r="AN19" i="99"/>
  <c r="AN19" i="81"/>
  <c r="AN19" i="72"/>
  <c r="AN19" i="71"/>
  <c r="AN19" i="98"/>
  <c r="AN19" i="80"/>
  <c r="AN19" i="69"/>
  <c r="AH19" i="75"/>
  <c r="AH19" i="99"/>
  <c r="AH19" i="81"/>
  <c r="AH19" i="72"/>
  <c r="AH19" i="71"/>
  <c r="AH19" i="98"/>
  <c r="AH19" i="80"/>
  <c r="AH19" i="69"/>
  <c r="AL19" i="75"/>
  <c r="AL19" i="99"/>
  <c r="AL19" i="81"/>
  <c r="AL19" i="72"/>
  <c r="AL19" i="71"/>
  <c r="AL19" i="98"/>
  <c r="AL19" i="80"/>
  <c r="AL19" i="69"/>
  <c r="AA19" i="75"/>
  <c r="AA19" i="99"/>
  <c r="AA19" i="81"/>
  <c r="AA19" i="72"/>
  <c r="AA19" i="71"/>
  <c r="AA19" i="98"/>
  <c r="AA19" i="80"/>
  <c r="AA19" i="69"/>
  <c r="AE19" i="75"/>
  <c r="AE19" i="99"/>
  <c r="AE19" i="81"/>
  <c r="AE19" i="72"/>
  <c r="AE19" i="71"/>
  <c r="AE19" i="98"/>
  <c r="AE19" i="80"/>
  <c r="AE19" i="69"/>
  <c r="AM19" i="75"/>
  <c r="AM19" i="99"/>
  <c r="AM19" i="81"/>
  <c r="AM19" i="72"/>
  <c r="AM19" i="71"/>
  <c r="AM19" i="98"/>
  <c r="AM19" i="80"/>
  <c r="AM19" i="69"/>
  <c r="Y19" i="75"/>
  <c r="Y19" i="99"/>
  <c r="Y19" i="81"/>
  <c r="Y19" i="72"/>
  <c r="Y19" i="71"/>
  <c r="Y19" i="98"/>
  <c r="Y19" i="80"/>
  <c r="Y19" i="69"/>
  <c r="AC19" i="75"/>
  <c r="AC19" i="99"/>
  <c r="AC19" i="81"/>
  <c r="AC19" i="72"/>
  <c r="AC19" i="71"/>
  <c r="AC19" i="98"/>
  <c r="AC19" i="80"/>
  <c r="AC19" i="69"/>
  <c r="AG19" i="75"/>
  <c r="AG19" i="99"/>
  <c r="AG19" i="81"/>
  <c r="AG19" i="72"/>
  <c r="AG19" i="71"/>
  <c r="AG19" i="98"/>
  <c r="AG19" i="80"/>
  <c r="AG19" i="69"/>
  <c r="AK19" i="75"/>
  <c r="AK19" i="99"/>
  <c r="AK19" i="81"/>
  <c r="AK19" i="72"/>
  <c r="AK19" i="71"/>
  <c r="AK19" i="98"/>
  <c r="AK19" i="80"/>
  <c r="AK19" i="69"/>
  <c r="AO19" i="75"/>
  <c r="AO19" i="99"/>
  <c r="AO19" i="81"/>
  <c r="AO19" i="72"/>
  <c r="AO19" i="71"/>
  <c r="AO19" i="98"/>
  <c r="AO19" i="80"/>
  <c r="AO19" i="69"/>
  <c r="J19" i="97"/>
  <c r="E19" i="97"/>
  <c r="C19" i="97"/>
  <c r="L21" i="97"/>
  <c r="O19" i="97"/>
  <c r="S19" i="97"/>
  <c r="N21" i="97"/>
  <c r="R21" i="97"/>
  <c r="AW19" i="97"/>
  <c r="BA19" i="97"/>
  <c r="BE19" i="97"/>
  <c r="BI19" i="97"/>
  <c r="BM19" i="97"/>
  <c r="I19" i="97"/>
  <c r="K21" i="97"/>
  <c r="D19" i="97"/>
  <c r="H19" i="97"/>
  <c r="D21" i="97"/>
  <c r="H21" i="97"/>
  <c r="B21" i="97"/>
  <c r="P19" i="97"/>
  <c r="T19" i="97"/>
  <c r="O21" i="97"/>
  <c r="S21" i="97"/>
  <c r="AX19" i="97"/>
  <c r="BB19" i="97"/>
  <c r="BF19" i="97"/>
  <c r="BJ19" i="97"/>
  <c r="BN19" i="97"/>
  <c r="F21" i="97"/>
  <c r="G21" i="97"/>
  <c r="K19" i="97"/>
  <c r="G19" i="97"/>
  <c r="E21" i="97"/>
  <c r="I21" i="97"/>
  <c r="C21" i="97"/>
  <c r="M19" i="97"/>
  <c r="Q19" i="97"/>
  <c r="U19" i="97"/>
  <c r="P21" i="97"/>
  <c r="T21" i="97"/>
  <c r="AY19" i="97"/>
  <c r="BC19" i="97"/>
  <c r="BG19" i="97"/>
  <c r="BK19" i="97"/>
  <c r="F19" i="97"/>
  <c r="J21" i="97"/>
  <c r="B19" i="97"/>
  <c r="L19" i="97"/>
  <c r="N19" i="97"/>
  <c r="R19" i="97"/>
  <c r="M21" i="97"/>
  <c r="Q21" i="97"/>
  <c r="U21" i="97"/>
  <c r="AV19" i="97"/>
  <c r="AZ19" i="97"/>
  <c r="BD19" i="97"/>
  <c r="BH19" i="97"/>
  <c r="BL19" i="97"/>
  <c r="B10" i="102" l="1"/>
  <c r="B26" i="102" s="1"/>
  <c r="B10" i="101"/>
  <c r="B26" i="101" s="1"/>
  <c r="T10" i="100"/>
  <c r="T26" i="100" s="1"/>
  <c r="T43" i="100" s="1"/>
  <c r="B10" i="73"/>
  <c r="S9" i="97"/>
  <c r="B13" i="101"/>
  <c r="B29" i="101" s="1"/>
  <c r="B13" i="102"/>
  <c r="B29" i="102" s="1"/>
  <c r="T13" i="100"/>
  <c r="T29" i="100" s="1"/>
  <c r="T46" i="100" s="1"/>
  <c r="B13" i="73"/>
  <c r="S12" i="97"/>
  <c r="S15" i="97"/>
  <c r="B8" i="102"/>
  <c r="B24" i="102" s="1"/>
  <c r="B8" i="101"/>
  <c r="B24" i="101" s="1"/>
  <c r="T8" i="100"/>
  <c r="T24" i="100" s="1"/>
  <c r="T41" i="100" s="1"/>
  <c r="B8" i="73"/>
  <c r="S7" i="97"/>
  <c r="S17" i="97"/>
  <c r="B10" i="67"/>
  <c r="B26" i="67" s="1"/>
  <c r="B10" i="76"/>
  <c r="B26" i="76" s="1"/>
  <c r="B10" i="85"/>
  <c r="B26" i="85" s="1"/>
  <c r="B13" i="67"/>
  <c r="B29" i="67" s="1"/>
  <c r="B13" i="76"/>
  <c r="B29" i="76" s="1"/>
  <c r="B13" i="85"/>
  <c r="B29" i="85" s="1"/>
  <c r="B8" i="67"/>
  <c r="B24" i="67" s="1"/>
  <c r="B8" i="76"/>
  <c r="B24" i="76" s="1"/>
  <c r="B8" i="85"/>
  <c r="B24" i="85" s="1"/>
  <c r="B14" i="102" l="1"/>
  <c r="B30" i="102" s="1"/>
  <c r="B14" i="101"/>
  <c r="B30" i="101" s="1"/>
  <c r="T14" i="100"/>
  <c r="T30" i="100" s="1"/>
  <c r="T47" i="100" s="1"/>
  <c r="B14" i="73"/>
  <c r="S13" i="97"/>
  <c r="B11" i="101"/>
  <c r="B27" i="101" s="1"/>
  <c r="B11" i="102"/>
  <c r="B27" i="102" s="1"/>
  <c r="T11" i="100"/>
  <c r="T27" i="100" s="1"/>
  <c r="T44" i="100" s="1"/>
  <c r="B11" i="73"/>
  <c r="S10" i="97"/>
  <c r="B14" i="67"/>
  <c r="B30" i="67" s="1"/>
  <c r="B14" i="76"/>
  <c r="B30" i="76" s="1"/>
  <c r="B14" i="85"/>
  <c r="B30" i="85" s="1"/>
  <c r="B11" i="67"/>
  <c r="B27" i="67" s="1"/>
  <c r="B11" i="76"/>
  <c r="B27" i="76" s="1"/>
  <c r="B11" i="85"/>
  <c r="B27" i="85" s="1"/>
  <c r="BA21" i="3"/>
  <c r="AZ21" i="3"/>
  <c r="AY21" i="3"/>
  <c r="AX21" i="3"/>
  <c r="AW21" i="3"/>
  <c r="AV21" i="3"/>
  <c r="AU21" i="3"/>
  <c r="AT21" i="3"/>
  <c r="AS21" i="3"/>
  <c r="BA19" i="3"/>
  <c r="AZ19" i="3"/>
  <c r="AY19" i="3"/>
  <c r="AX19" i="3"/>
  <c r="AW19" i="3"/>
  <c r="AV19" i="3"/>
  <c r="AU19" i="3"/>
  <c r="AT19" i="3"/>
  <c r="AS19" i="3"/>
  <c r="BA17" i="3"/>
  <c r="AZ17" i="3"/>
  <c r="AY17" i="3"/>
  <c r="AX17" i="3"/>
  <c r="AW17" i="3"/>
  <c r="AV17" i="3"/>
  <c r="AU17" i="3"/>
  <c r="AT17" i="3"/>
  <c r="AS17" i="3"/>
  <c r="BA15" i="3"/>
  <c r="AZ15" i="3"/>
  <c r="AY15" i="3"/>
  <c r="AX15" i="3"/>
  <c r="AW15" i="3"/>
  <c r="AV15" i="3"/>
  <c r="AU15" i="3"/>
  <c r="AT15" i="3"/>
  <c r="AS15" i="3"/>
  <c r="BA12" i="3"/>
  <c r="AZ12" i="3"/>
  <c r="AY12" i="3"/>
  <c r="AX12" i="3"/>
  <c r="AW12" i="3"/>
  <c r="AV12" i="3"/>
  <c r="AU12" i="3"/>
  <c r="AT12" i="3"/>
  <c r="AS12" i="3"/>
  <c r="BA9" i="3"/>
  <c r="AZ9" i="3"/>
  <c r="AY9" i="3"/>
  <c r="AX9" i="3"/>
  <c r="AW9" i="3"/>
  <c r="AV9" i="3"/>
  <c r="AU9" i="3"/>
  <c r="AT9" i="3"/>
  <c r="AS9" i="3"/>
  <c r="BA7" i="3"/>
  <c r="AZ7" i="3"/>
  <c r="AY7" i="3"/>
  <c r="AX7" i="3"/>
  <c r="AW7" i="3"/>
  <c r="AV7" i="3"/>
  <c r="AU7" i="3"/>
  <c r="AT7" i="3"/>
  <c r="AS7" i="3"/>
  <c r="AQ21" i="3"/>
  <c r="AQ17" i="3"/>
  <c r="AQ15" i="3"/>
  <c r="AQ12" i="3"/>
  <c r="AQ9" i="3"/>
  <c r="AQ7" i="3"/>
  <c r="AP21" i="3"/>
  <c r="AO21" i="3"/>
  <c r="AN21" i="3"/>
  <c r="AM21" i="3"/>
  <c r="AL21" i="3"/>
  <c r="AK21" i="3"/>
  <c r="AP17" i="3"/>
  <c r="AO17" i="3"/>
  <c r="AN17" i="3"/>
  <c r="AM17" i="3"/>
  <c r="AL17" i="3"/>
  <c r="AK17" i="3"/>
  <c r="AP15" i="3"/>
  <c r="AO15" i="3"/>
  <c r="AN15" i="3"/>
  <c r="AM15" i="3"/>
  <c r="AL15" i="3"/>
  <c r="AK15" i="3"/>
  <c r="AP12" i="3"/>
  <c r="AO12" i="3"/>
  <c r="AN12" i="3"/>
  <c r="AM12" i="3"/>
  <c r="AL12" i="3"/>
  <c r="AK12" i="3"/>
  <c r="AP9" i="3"/>
  <c r="AO9" i="3"/>
  <c r="AN9" i="3"/>
  <c r="AM9" i="3"/>
  <c r="AL9" i="3"/>
  <c r="AK9" i="3"/>
  <c r="AP7" i="3"/>
  <c r="AO7" i="3"/>
  <c r="AN7" i="3"/>
  <c r="AM7" i="3"/>
  <c r="AL7" i="3"/>
  <c r="AK7" i="3"/>
  <c r="AJ21" i="3"/>
  <c r="AJ17" i="3"/>
  <c r="AJ15" i="3"/>
  <c r="AJ12" i="3"/>
  <c r="AJ9" i="3"/>
  <c r="AJ7" i="3"/>
  <c r="AI21" i="3"/>
  <c r="AH21" i="3"/>
  <c r="AG21" i="3"/>
  <c r="AF21" i="3"/>
  <c r="AE21" i="3"/>
  <c r="AD21" i="3"/>
  <c r="AC21" i="3"/>
  <c r="AB21" i="3"/>
  <c r="AA21" i="3"/>
  <c r="Z21" i="3"/>
  <c r="AI17" i="3"/>
  <c r="AH17" i="3"/>
  <c r="AG17" i="3"/>
  <c r="AF17" i="3"/>
  <c r="AE17" i="3"/>
  <c r="AD17" i="3"/>
  <c r="AC17" i="3"/>
  <c r="AB17" i="3"/>
  <c r="AA17" i="3"/>
  <c r="Z17" i="3"/>
  <c r="AI15" i="3"/>
  <c r="AH15" i="3"/>
  <c r="AG15" i="3"/>
  <c r="AF15" i="3"/>
  <c r="AE15" i="3"/>
  <c r="AD15" i="3"/>
  <c r="AC15" i="3"/>
  <c r="AB15" i="3"/>
  <c r="AA15" i="3"/>
  <c r="Z15" i="3"/>
  <c r="AI12" i="3"/>
  <c r="AH12" i="3"/>
  <c r="AG12" i="3"/>
  <c r="AF12" i="3"/>
  <c r="AE12" i="3"/>
  <c r="AD12" i="3"/>
  <c r="AC12" i="3"/>
  <c r="AB12" i="3"/>
  <c r="AA12" i="3"/>
  <c r="Z12" i="3"/>
  <c r="AI9" i="3"/>
  <c r="AH9" i="3"/>
  <c r="AG9" i="3"/>
  <c r="AF9" i="3"/>
  <c r="AE9" i="3"/>
  <c r="AD9" i="3"/>
  <c r="AC9" i="3"/>
  <c r="AB9" i="3"/>
  <c r="AA9" i="3"/>
  <c r="Z9" i="3"/>
  <c r="AI7" i="3"/>
  <c r="AH7" i="3"/>
  <c r="AG7" i="3"/>
  <c r="AF7" i="3"/>
  <c r="AE7" i="3"/>
  <c r="AD7" i="3"/>
  <c r="AC7" i="3"/>
  <c r="AB7" i="3"/>
  <c r="AA7" i="3"/>
  <c r="Z7" i="3"/>
  <c r="Y21" i="3"/>
  <c r="Y17" i="3"/>
  <c r="Y15" i="3"/>
  <c r="Y12" i="3"/>
  <c r="Y9" i="3"/>
  <c r="Y7" i="3"/>
  <c r="AR21" i="3"/>
  <c r="AR19" i="3"/>
  <c r="AR17" i="3"/>
  <c r="AR15" i="3"/>
  <c r="AR12" i="3"/>
  <c r="AR9" i="3"/>
  <c r="AR7" i="3"/>
  <c r="AE13" i="90" l="1"/>
  <c r="AE13" i="89"/>
  <c r="AE13" i="109"/>
  <c r="AE13" i="108"/>
  <c r="AE13" i="88"/>
  <c r="AE13" i="87"/>
  <c r="N8" i="90"/>
  <c r="N8" i="89"/>
  <c r="N8" i="88"/>
  <c r="N8" i="87"/>
  <c r="N8" i="108"/>
  <c r="N8" i="109"/>
  <c r="V8" i="90"/>
  <c r="V8" i="89"/>
  <c r="V8" i="88"/>
  <c r="V8" i="87"/>
  <c r="V8" i="109"/>
  <c r="V8" i="108"/>
  <c r="T10" i="90"/>
  <c r="T10" i="89"/>
  <c r="T10" i="109"/>
  <c r="T10" i="108"/>
  <c r="T10" i="88"/>
  <c r="T10" i="87"/>
  <c r="R13" i="90"/>
  <c r="R13" i="89"/>
  <c r="R13" i="108"/>
  <c r="R13" i="88"/>
  <c r="R13" i="109"/>
  <c r="R13" i="87"/>
  <c r="Y10" i="89"/>
  <c r="Y10" i="90"/>
  <c r="Y10" i="109"/>
  <c r="Y10" i="108"/>
  <c r="Y10" i="88"/>
  <c r="Y10" i="87"/>
  <c r="AA13" i="90"/>
  <c r="AA13" i="109"/>
  <c r="AA13" i="108"/>
  <c r="AA13" i="88"/>
  <c r="AA13" i="89"/>
  <c r="AA13" i="87"/>
  <c r="AG8" i="90"/>
  <c r="AG8" i="89"/>
  <c r="AG8" i="109"/>
  <c r="AG8" i="87"/>
  <c r="AG8" i="108"/>
  <c r="AG8" i="88"/>
  <c r="AF10" i="90"/>
  <c r="AF10" i="89"/>
  <c r="AF10" i="108"/>
  <c r="AF10" i="88"/>
  <c r="AF10" i="87"/>
  <c r="AF10" i="109"/>
  <c r="AN10" i="90"/>
  <c r="AN10" i="89"/>
  <c r="AN10" i="108"/>
  <c r="AN10" i="88"/>
  <c r="AN10" i="87"/>
  <c r="AN10" i="109"/>
  <c r="AM13" i="90"/>
  <c r="AM13" i="89"/>
  <c r="AM13" i="109"/>
  <c r="AM13" i="88"/>
  <c r="AM13" i="108"/>
  <c r="AM13" i="87"/>
  <c r="L8" i="89"/>
  <c r="L8" i="109"/>
  <c r="L8" i="108"/>
  <c r="L8" i="87"/>
  <c r="L8" i="90"/>
  <c r="L8" i="88"/>
  <c r="O8" i="89"/>
  <c r="O8" i="90"/>
  <c r="O8" i="108"/>
  <c r="O8" i="109"/>
  <c r="O8" i="88"/>
  <c r="O8" i="87"/>
  <c r="M10" i="89"/>
  <c r="M10" i="90"/>
  <c r="M10" i="109"/>
  <c r="M10" i="108"/>
  <c r="M10" i="87"/>
  <c r="M10" i="88"/>
  <c r="U10" i="89"/>
  <c r="U10" i="90"/>
  <c r="U10" i="109"/>
  <c r="U10" i="88"/>
  <c r="U10" i="87"/>
  <c r="U10" i="108"/>
  <c r="S13" i="90"/>
  <c r="S13" i="109"/>
  <c r="S13" i="89"/>
  <c r="S13" i="88"/>
  <c r="S13" i="108"/>
  <c r="S13" i="87"/>
  <c r="X8" i="89"/>
  <c r="X8" i="90"/>
  <c r="X8" i="109"/>
  <c r="X8" i="108"/>
  <c r="X8" i="88"/>
  <c r="X8" i="87"/>
  <c r="Z10" i="89"/>
  <c r="Z10" i="90"/>
  <c r="Z10" i="109"/>
  <c r="Z10" i="88"/>
  <c r="Z10" i="108"/>
  <c r="Z10" i="87"/>
  <c r="AD8" i="90"/>
  <c r="AD8" i="89"/>
  <c r="AD8" i="88"/>
  <c r="AD8" i="87"/>
  <c r="AD8" i="108"/>
  <c r="AD8" i="109"/>
  <c r="AH8" i="90"/>
  <c r="AH8" i="109"/>
  <c r="AH8" i="89"/>
  <c r="AH8" i="88"/>
  <c r="AH8" i="87"/>
  <c r="AH8" i="108"/>
  <c r="AG10" i="87"/>
  <c r="AG10" i="90"/>
  <c r="AG10" i="89"/>
  <c r="AG10" i="88"/>
  <c r="AG10" i="109"/>
  <c r="AG10" i="108"/>
  <c r="AF13" i="90"/>
  <c r="AF13" i="89"/>
  <c r="AF13" i="109"/>
  <c r="AF13" i="108"/>
  <c r="AF13" i="87"/>
  <c r="AF13" i="88"/>
  <c r="AN13" i="90"/>
  <c r="AN13" i="89"/>
  <c r="AN13" i="109"/>
  <c r="AN13" i="108"/>
  <c r="AN13" i="88"/>
  <c r="AN13" i="87"/>
  <c r="AE8" i="89"/>
  <c r="AE8" i="90"/>
  <c r="AE8" i="108"/>
  <c r="AE8" i="109"/>
  <c r="AE8" i="88"/>
  <c r="AE8" i="87"/>
  <c r="L10" i="90"/>
  <c r="L10" i="109"/>
  <c r="L10" i="108"/>
  <c r="L10" i="88"/>
  <c r="L10" i="87"/>
  <c r="L10" i="89"/>
  <c r="P8" i="89"/>
  <c r="P8" i="90"/>
  <c r="P8" i="109"/>
  <c r="P8" i="108"/>
  <c r="P8" i="88"/>
  <c r="P8" i="87"/>
  <c r="T8" i="89"/>
  <c r="T8" i="109"/>
  <c r="T8" i="90"/>
  <c r="T8" i="88"/>
  <c r="T8" i="108"/>
  <c r="T8" i="87"/>
  <c r="N10" i="89"/>
  <c r="N10" i="109"/>
  <c r="N10" i="90"/>
  <c r="N10" i="108"/>
  <c r="N10" i="88"/>
  <c r="N10" i="87"/>
  <c r="R10" i="89"/>
  <c r="R10" i="90"/>
  <c r="R10" i="109"/>
  <c r="R10" i="108"/>
  <c r="R10" i="88"/>
  <c r="R10" i="87"/>
  <c r="V10" i="89"/>
  <c r="V10" i="109"/>
  <c r="V10" i="90"/>
  <c r="V10" i="88"/>
  <c r="V10" i="87"/>
  <c r="V10" i="108"/>
  <c r="P13" i="90"/>
  <c r="P13" i="89"/>
  <c r="P13" i="109"/>
  <c r="P13" i="108"/>
  <c r="P13" i="87"/>
  <c r="P13" i="88"/>
  <c r="T13" i="90"/>
  <c r="T13" i="89"/>
  <c r="T13" i="109"/>
  <c r="T13" i="108"/>
  <c r="T13" i="88"/>
  <c r="T13" i="87"/>
  <c r="Y8" i="90"/>
  <c r="Y8" i="109"/>
  <c r="Y8" i="89"/>
  <c r="Y8" i="88"/>
  <c r="Y8" i="108"/>
  <c r="Y8" i="87"/>
  <c r="AC8" i="90"/>
  <c r="AC8" i="89"/>
  <c r="AC8" i="109"/>
  <c r="AC8" i="88"/>
  <c r="AC8" i="108"/>
  <c r="AC8" i="87"/>
  <c r="AA10" i="90"/>
  <c r="AA10" i="89"/>
  <c r="AA10" i="109"/>
  <c r="AA10" i="108"/>
  <c r="AA10" i="87"/>
  <c r="AA10" i="88"/>
  <c r="Y13" i="90"/>
  <c r="Y13" i="89"/>
  <c r="Y13" i="109"/>
  <c r="Y13" i="108"/>
  <c r="Y13" i="87"/>
  <c r="Y13" i="88"/>
  <c r="AC13" i="89"/>
  <c r="AC13" i="90"/>
  <c r="AC13" i="87"/>
  <c r="AC13" i="88"/>
  <c r="AC13" i="109"/>
  <c r="AC13" i="108"/>
  <c r="AD10" i="89"/>
  <c r="AD10" i="109"/>
  <c r="AD10" i="90"/>
  <c r="AD10" i="108"/>
  <c r="AD10" i="88"/>
  <c r="AD10" i="87"/>
  <c r="AI8" i="89"/>
  <c r="AI8" i="90"/>
  <c r="AI8" i="109"/>
  <c r="AI8" i="108"/>
  <c r="AI8" i="87"/>
  <c r="AI8" i="88"/>
  <c r="AM8" i="89"/>
  <c r="AM8" i="108"/>
  <c r="AM8" i="90"/>
  <c r="AM8" i="87"/>
  <c r="AM8" i="88"/>
  <c r="AM8" i="109"/>
  <c r="AH10" i="89"/>
  <c r="AH10" i="90"/>
  <c r="AH10" i="109"/>
  <c r="AH10" i="108"/>
  <c r="AH10" i="88"/>
  <c r="AH10" i="87"/>
  <c r="AL10" i="109"/>
  <c r="AL10" i="89"/>
  <c r="AL10" i="108"/>
  <c r="AL10" i="87"/>
  <c r="AL10" i="88"/>
  <c r="AL10" i="90"/>
  <c r="AG13" i="90"/>
  <c r="AG13" i="89"/>
  <c r="AG13" i="109"/>
  <c r="AG13" i="87"/>
  <c r="AG13" i="108"/>
  <c r="AG13" i="88"/>
  <c r="AK13" i="89"/>
  <c r="AK13" i="90"/>
  <c r="AK13" i="108"/>
  <c r="AK13" i="87"/>
  <c r="AK13" i="109"/>
  <c r="AK13" i="88"/>
  <c r="R8" i="90"/>
  <c r="R8" i="109"/>
  <c r="R8" i="88"/>
  <c r="R8" i="87"/>
  <c r="R8" i="89"/>
  <c r="R8" i="108"/>
  <c r="P10" i="90"/>
  <c r="P10" i="89"/>
  <c r="P10" i="108"/>
  <c r="P10" i="88"/>
  <c r="P10" i="87"/>
  <c r="P10" i="109"/>
  <c r="N13" i="90"/>
  <c r="N13" i="89"/>
  <c r="N13" i="109"/>
  <c r="N13" i="108"/>
  <c r="N13" i="88"/>
  <c r="N13" i="87"/>
  <c r="V13" i="90"/>
  <c r="V13" i="108"/>
  <c r="V13" i="109"/>
  <c r="V13" i="88"/>
  <c r="V13" i="89"/>
  <c r="V13" i="87"/>
  <c r="W10" i="90"/>
  <c r="W10" i="89"/>
  <c r="W10" i="109"/>
  <c r="W10" i="108"/>
  <c r="W10" i="88"/>
  <c r="W10" i="87"/>
  <c r="AA8" i="89"/>
  <c r="AA8" i="90"/>
  <c r="AA8" i="109"/>
  <c r="AA8" i="108"/>
  <c r="AA8" i="88"/>
  <c r="AA8" i="87"/>
  <c r="AC10" i="89"/>
  <c r="AC10" i="90"/>
  <c r="AC10" i="109"/>
  <c r="AC10" i="108"/>
  <c r="AC10" i="87"/>
  <c r="AC10" i="88"/>
  <c r="AK8" i="90"/>
  <c r="AK8" i="89"/>
  <c r="AK8" i="109"/>
  <c r="AK8" i="108"/>
  <c r="AK8" i="88"/>
  <c r="AK8" i="87"/>
  <c r="AJ10" i="90"/>
  <c r="AJ10" i="89"/>
  <c r="AJ10" i="109"/>
  <c r="AJ10" i="108"/>
  <c r="AJ10" i="88"/>
  <c r="AJ10" i="87"/>
  <c r="AI13" i="90"/>
  <c r="AI13" i="109"/>
  <c r="AI13" i="89"/>
  <c r="AI13" i="88"/>
  <c r="AI13" i="108"/>
  <c r="AI13" i="87"/>
  <c r="S8" i="89"/>
  <c r="S8" i="90"/>
  <c r="S8" i="109"/>
  <c r="S8" i="108"/>
  <c r="S8" i="87"/>
  <c r="S8" i="88"/>
  <c r="Q10" i="89"/>
  <c r="Q10" i="90"/>
  <c r="Q10" i="87"/>
  <c r="Q10" i="108"/>
  <c r="Q10" i="109"/>
  <c r="Q10" i="88"/>
  <c r="O13" i="90"/>
  <c r="O13" i="89"/>
  <c r="O13" i="109"/>
  <c r="O13" i="108"/>
  <c r="O13" i="88"/>
  <c r="O13" i="87"/>
  <c r="W13" i="90"/>
  <c r="W13" i="89"/>
  <c r="W13" i="109"/>
  <c r="W13" i="88"/>
  <c r="W13" i="108"/>
  <c r="W13" i="87"/>
  <c r="AB8" i="89"/>
  <c r="AB8" i="109"/>
  <c r="AB8" i="90"/>
  <c r="AB8" i="88"/>
  <c r="AB8" i="87"/>
  <c r="AB8" i="108"/>
  <c r="X13" i="90"/>
  <c r="X13" i="89"/>
  <c r="X13" i="109"/>
  <c r="X13" i="108"/>
  <c r="X13" i="87"/>
  <c r="X13" i="88"/>
  <c r="AB13" i="90"/>
  <c r="AB13" i="89"/>
  <c r="AB13" i="109"/>
  <c r="AB13" i="88"/>
  <c r="AB13" i="87"/>
  <c r="AB13" i="108"/>
  <c r="AL8" i="90"/>
  <c r="AL8" i="89"/>
  <c r="AL8" i="88"/>
  <c r="AL8" i="87"/>
  <c r="AL8" i="109"/>
  <c r="AL8" i="108"/>
  <c r="AK10" i="90"/>
  <c r="AK10" i="89"/>
  <c r="AK10" i="109"/>
  <c r="AK10" i="88"/>
  <c r="AK10" i="87"/>
  <c r="AK10" i="108"/>
  <c r="AJ13" i="90"/>
  <c r="AJ13" i="89"/>
  <c r="AJ13" i="109"/>
  <c r="AJ13" i="108"/>
  <c r="AJ13" i="88"/>
  <c r="AJ13" i="87"/>
  <c r="AE10" i="90"/>
  <c r="AE10" i="89"/>
  <c r="AE10" i="109"/>
  <c r="AE10" i="88"/>
  <c r="AE10" i="87"/>
  <c r="AE10" i="108"/>
  <c r="L13" i="90"/>
  <c r="L13" i="89"/>
  <c r="L13" i="88"/>
  <c r="L13" i="108"/>
  <c r="L13" i="109"/>
  <c r="L13" i="87"/>
  <c r="M8" i="90"/>
  <c r="M8" i="89"/>
  <c r="M8" i="109"/>
  <c r="M8" i="108"/>
  <c r="M8" i="87"/>
  <c r="M8" i="88"/>
  <c r="Q8" i="90"/>
  <c r="Q8" i="89"/>
  <c r="Q8" i="109"/>
  <c r="Q8" i="88"/>
  <c r="Q8" i="87"/>
  <c r="Q8" i="108"/>
  <c r="U8" i="90"/>
  <c r="U8" i="89"/>
  <c r="U8" i="109"/>
  <c r="U8" i="108"/>
  <c r="U8" i="88"/>
  <c r="U8" i="87"/>
  <c r="O10" i="90"/>
  <c r="O10" i="89"/>
  <c r="O10" i="109"/>
  <c r="O10" i="88"/>
  <c r="O10" i="108"/>
  <c r="O10" i="87"/>
  <c r="S10" i="90"/>
  <c r="S10" i="109"/>
  <c r="S10" i="89"/>
  <c r="S10" i="108"/>
  <c r="S10" i="88"/>
  <c r="S10" i="87"/>
  <c r="M13" i="89"/>
  <c r="M13" i="90"/>
  <c r="M13" i="109"/>
  <c r="M13" i="87"/>
  <c r="M13" i="108"/>
  <c r="M13" i="88"/>
  <c r="Q13" i="90"/>
  <c r="Q13" i="89"/>
  <c r="Q13" i="109"/>
  <c r="Q13" i="87"/>
  <c r="Q13" i="108"/>
  <c r="Q13" i="88"/>
  <c r="U13" i="89"/>
  <c r="U13" i="108"/>
  <c r="U13" i="87"/>
  <c r="U13" i="90"/>
  <c r="U13" i="109"/>
  <c r="U13" i="88"/>
  <c r="W8" i="89"/>
  <c r="W8" i="90"/>
  <c r="W8" i="108"/>
  <c r="W8" i="87"/>
  <c r="W8" i="109"/>
  <c r="W8" i="88"/>
  <c r="Z8" i="90"/>
  <c r="Z8" i="89"/>
  <c r="Z8" i="109"/>
  <c r="Z8" i="88"/>
  <c r="Z8" i="108"/>
  <c r="Z8" i="87"/>
  <c r="X10" i="90"/>
  <c r="X10" i="89"/>
  <c r="X10" i="108"/>
  <c r="X10" i="88"/>
  <c r="X10" i="87"/>
  <c r="X10" i="109"/>
  <c r="AB10" i="90"/>
  <c r="AB10" i="109"/>
  <c r="AB10" i="89"/>
  <c r="AB10" i="108"/>
  <c r="AB10" i="88"/>
  <c r="AB10" i="87"/>
  <c r="Z13" i="89"/>
  <c r="Z13" i="108"/>
  <c r="Z13" i="88"/>
  <c r="Z13" i="90"/>
  <c r="Z13" i="87"/>
  <c r="Z13" i="109"/>
  <c r="AD13" i="90"/>
  <c r="AD13" i="89"/>
  <c r="AD13" i="108"/>
  <c r="AD13" i="109"/>
  <c r="AD13" i="88"/>
  <c r="AD13" i="87"/>
  <c r="AF8" i="89"/>
  <c r="AF8" i="90"/>
  <c r="AF8" i="109"/>
  <c r="AF8" i="108"/>
  <c r="AF8" i="88"/>
  <c r="AF8" i="87"/>
  <c r="AJ8" i="89"/>
  <c r="AJ8" i="109"/>
  <c r="AJ8" i="90"/>
  <c r="AJ8" i="88"/>
  <c r="AJ8" i="108"/>
  <c r="AJ8" i="87"/>
  <c r="AN8" i="89"/>
  <c r="AN8" i="90"/>
  <c r="AN8" i="109"/>
  <c r="AN8" i="88"/>
  <c r="AN8" i="108"/>
  <c r="AN8" i="87"/>
  <c r="AI10" i="90"/>
  <c r="AI10" i="89"/>
  <c r="AI10" i="109"/>
  <c r="AI10" i="108"/>
  <c r="AI10" i="88"/>
  <c r="AI10" i="87"/>
  <c r="AM10" i="90"/>
  <c r="AM10" i="109"/>
  <c r="AM10" i="108"/>
  <c r="AM10" i="89"/>
  <c r="AM10" i="87"/>
  <c r="AM10" i="88"/>
  <c r="AH13" i="90"/>
  <c r="AH13" i="89"/>
  <c r="AH13" i="108"/>
  <c r="AH13" i="88"/>
  <c r="AH13" i="87"/>
  <c r="AH13" i="109"/>
  <c r="AL13" i="90"/>
  <c r="AL13" i="108"/>
  <c r="AL13" i="89"/>
  <c r="AL13" i="109"/>
  <c r="AL13" i="88"/>
  <c r="AL13" i="87"/>
  <c r="Y15" i="75"/>
  <c r="Y15" i="99"/>
  <c r="Y15" i="81"/>
  <c r="Y15" i="72"/>
  <c r="Y15" i="71"/>
  <c r="Y15" i="98"/>
  <c r="Y15" i="80"/>
  <c r="Y15" i="69"/>
  <c r="AG9" i="75"/>
  <c r="AG9" i="99"/>
  <c r="AG9" i="81"/>
  <c r="AG9" i="72"/>
  <c r="AG9" i="71"/>
  <c r="AG9" i="98"/>
  <c r="AG9" i="80"/>
  <c r="AG9" i="69"/>
  <c r="AI12" i="75"/>
  <c r="AI12" i="99"/>
  <c r="AI12" i="81"/>
  <c r="AI12" i="72"/>
  <c r="AI12" i="71"/>
  <c r="AI12" i="98"/>
  <c r="AI12" i="80"/>
  <c r="AI12" i="69"/>
  <c r="AA17" i="75"/>
  <c r="AA17" i="99"/>
  <c r="AA17" i="81"/>
  <c r="AA17" i="72"/>
  <c r="AA17" i="71"/>
  <c r="AA17" i="98"/>
  <c r="AA17" i="80"/>
  <c r="AA17" i="69"/>
  <c r="AC21" i="75"/>
  <c r="AC21" i="99"/>
  <c r="AC21" i="81"/>
  <c r="AC21" i="72"/>
  <c r="AC21" i="71"/>
  <c r="AC21" i="98"/>
  <c r="AC21" i="80"/>
  <c r="AC21" i="69"/>
  <c r="AJ9" i="75"/>
  <c r="AJ9" i="99"/>
  <c r="AJ9" i="81"/>
  <c r="AJ9" i="72"/>
  <c r="AJ9" i="71"/>
  <c r="AJ9" i="98"/>
  <c r="AJ9" i="80"/>
  <c r="AJ9" i="69"/>
  <c r="AL9" i="75"/>
  <c r="AL9" i="99"/>
  <c r="AL9" i="81"/>
  <c r="AL9" i="72"/>
  <c r="AL9" i="71"/>
  <c r="AL9" i="98"/>
  <c r="AL9" i="80"/>
  <c r="AL9" i="69"/>
  <c r="AP15" i="75"/>
  <c r="AP15" i="81"/>
  <c r="AP15" i="99"/>
  <c r="AP15" i="72"/>
  <c r="AP15" i="71"/>
  <c r="AP15" i="98"/>
  <c r="AP15" i="80"/>
  <c r="AP15" i="69"/>
  <c r="AP21" i="75"/>
  <c r="AP21" i="99"/>
  <c r="AP21" i="81"/>
  <c r="AP21" i="72"/>
  <c r="AP21" i="71"/>
  <c r="AP21" i="98"/>
  <c r="AP21" i="80"/>
  <c r="AP21" i="69"/>
  <c r="AT7" i="75"/>
  <c r="AT7" i="99"/>
  <c r="AT7" i="81"/>
  <c r="AT7" i="72"/>
  <c r="AT7" i="71"/>
  <c r="AT7" i="98"/>
  <c r="AT7" i="80"/>
  <c r="AT7" i="69"/>
  <c r="AW9" i="75"/>
  <c r="AW9" i="99"/>
  <c r="AW9" i="81"/>
  <c r="AW9" i="72"/>
  <c r="AW9" i="71"/>
  <c r="AW9" i="98"/>
  <c r="AW9" i="80"/>
  <c r="AW9" i="69"/>
  <c r="AV12" i="75"/>
  <c r="AV12" i="99"/>
  <c r="AV12" i="81"/>
  <c r="AV12" i="72"/>
  <c r="AV12" i="71"/>
  <c r="AV12" i="98"/>
  <c r="AV12" i="80"/>
  <c r="AV12" i="69"/>
  <c r="AY15" i="75"/>
  <c r="AY15" i="99"/>
  <c r="AY15" i="81"/>
  <c r="AY15" i="72"/>
  <c r="AY15" i="71"/>
  <c r="AY15" i="98"/>
  <c r="AY15" i="80"/>
  <c r="AY15" i="69"/>
  <c r="AX17" i="75"/>
  <c r="AX17" i="99"/>
  <c r="AX17" i="81"/>
  <c r="AX17" i="72"/>
  <c r="AX17" i="71"/>
  <c r="AX17" i="98"/>
  <c r="AX17" i="80"/>
  <c r="AX17" i="69"/>
  <c r="AW19" i="75"/>
  <c r="AW19" i="99"/>
  <c r="AW19" i="81"/>
  <c r="AW19" i="72"/>
  <c r="AW19" i="71"/>
  <c r="AW19" i="98"/>
  <c r="AW19" i="80"/>
  <c r="AW19" i="69"/>
  <c r="AZ21" i="75"/>
  <c r="AZ21" i="99"/>
  <c r="AZ21" i="81"/>
  <c r="AZ21" i="72"/>
  <c r="AZ21" i="71"/>
  <c r="AZ21" i="98"/>
  <c r="AZ21" i="80"/>
  <c r="AZ21" i="69"/>
  <c r="AR15" i="75"/>
  <c r="AR15" i="81"/>
  <c r="AR15" i="99"/>
  <c r="AR15" i="72"/>
  <c r="AR15" i="71"/>
  <c r="AR15" i="98"/>
  <c r="AR15" i="80"/>
  <c r="AR15" i="69"/>
  <c r="Y7" i="75"/>
  <c r="Y7" i="99"/>
  <c r="Y7" i="81"/>
  <c r="Y7" i="72"/>
  <c r="Y7" i="71"/>
  <c r="Y7" i="98"/>
  <c r="Y7" i="80"/>
  <c r="Y7" i="69"/>
  <c r="Y17" i="75"/>
  <c r="Y17" i="99"/>
  <c r="Y17" i="81"/>
  <c r="Y17" i="72"/>
  <c r="Y17" i="71"/>
  <c r="Y17" i="98"/>
  <c r="Y17" i="80"/>
  <c r="Y17" i="69"/>
  <c r="AB7" i="75"/>
  <c r="AB7" i="99"/>
  <c r="AB7" i="81"/>
  <c r="AB7" i="72"/>
  <c r="AB7" i="98"/>
  <c r="AB7" i="80"/>
  <c r="AB7" i="71"/>
  <c r="AB7" i="69"/>
  <c r="AF7" i="75"/>
  <c r="AF7" i="99"/>
  <c r="AF7" i="81"/>
  <c r="AF7" i="72"/>
  <c r="AF7" i="71"/>
  <c r="AF7" i="98"/>
  <c r="AF7" i="80"/>
  <c r="AF7" i="69"/>
  <c r="Z9" i="75"/>
  <c r="Z9" i="99"/>
  <c r="Z9" i="81"/>
  <c r="Z9" i="72"/>
  <c r="Z9" i="71"/>
  <c r="Z9" i="98"/>
  <c r="Z9" i="80"/>
  <c r="Z9" i="69"/>
  <c r="AD9" i="75"/>
  <c r="AD9" i="99"/>
  <c r="AD9" i="81"/>
  <c r="AD9" i="72"/>
  <c r="AD9" i="71"/>
  <c r="AD9" i="98"/>
  <c r="AD9" i="80"/>
  <c r="AD9" i="69"/>
  <c r="AH9" i="75"/>
  <c r="AH9" i="99"/>
  <c r="AH9" i="81"/>
  <c r="AH9" i="72"/>
  <c r="AH9" i="71"/>
  <c r="AH9" i="98"/>
  <c r="AH9" i="80"/>
  <c r="AH9" i="69"/>
  <c r="AB12" i="75"/>
  <c r="AB12" i="99"/>
  <c r="AB12" i="81"/>
  <c r="AB12" i="72"/>
  <c r="AB12" i="71"/>
  <c r="AB12" i="98"/>
  <c r="AB12" i="80"/>
  <c r="AB12" i="69"/>
  <c r="AF12" i="75"/>
  <c r="AF12" i="99"/>
  <c r="AF12" i="81"/>
  <c r="AF12" i="72"/>
  <c r="AF12" i="71"/>
  <c r="AF12" i="98"/>
  <c r="AF12" i="80"/>
  <c r="AF12" i="69"/>
  <c r="Z15" i="75"/>
  <c r="Z15" i="99"/>
  <c r="Z15" i="81"/>
  <c r="Z15" i="72"/>
  <c r="Z15" i="71"/>
  <c r="Z15" i="98"/>
  <c r="Z15" i="80"/>
  <c r="Z15" i="69"/>
  <c r="AD15" i="75"/>
  <c r="AD15" i="99"/>
  <c r="AD15" i="81"/>
  <c r="AD15" i="72"/>
  <c r="AD15" i="71"/>
  <c r="AD15" i="98"/>
  <c r="AD15" i="80"/>
  <c r="AD15" i="69"/>
  <c r="AH15" i="75"/>
  <c r="AH15" i="99"/>
  <c r="AH15" i="81"/>
  <c r="AH15" i="72"/>
  <c r="AH15" i="71"/>
  <c r="AH15" i="98"/>
  <c r="AH15" i="80"/>
  <c r="AH15" i="69"/>
  <c r="AB17" i="75"/>
  <c r="AB17" i="99"/>
  <c r="AB17" i="81"/>
  <c r="AB17" i="72"/>
  <c r="AB17" i="71"/>
  <c r="AB17" i="98"/>
  <c r="AB17" i="80"/>
  <c r="AB17" i="69"/>
  <c r="AF17" i="75"/>
  <c r="AF17" i="99"/>
  <c r="AF17" i="81"/>
  <c r="AF17" i="72"/>
  <c r="AF17" i="71"/>
  <c r="AF17" i="98"/>
  <c r="AF17" i="80"/>
  <c r="AF17" i="69"/>
  <c r="Z21" i="75"/>
  <c r="Z21" i="99"/>
  <c r="Z21" i="81"/>
  <c r="Z21" i="72"/>
  <c r="Z21" i="71"/>
  <c r="Z21" i="98"/>
  <c r="Z21" i="80"/>
  <c r="Z21" i="69"/>
  <c r="AD21" i="75"/>
  <c r="AD21" i="99"/>
  <c r="AD21" i="81"/>
  <c r="AD21" i="72"/>
  <c r="AD21" i="71"/>
  <c r="AD21" i="98"/>
  <c r="AD21" i="80"/>
  <c r="AD21" i="69"/>
  <c r="AH21" i="75"/>
  <c r="AH21" i="99"/>
  <c r="AH21" i="81"/>
  <c r="AH21" i="72"/>
  <c r="AH21" i="71"/>
  <c r="AH21" i="98"/>
  <c r="AH21" i="80"/>
  <c r="AH21" i="69"/>
  <c r="AJ12" i="75"/>
  <c r="AJ12" i="99"/>
  <c r="AJ12" i="81"/>
  <c r="AJ12" i="72"/>
  <c r="AJ12" i="71"/>
  <c r="AJ12" i="98"/>
  <c r="AJ12" i="80"/>
  <c r="AJ12" i="69"/>
  <c r="AK7" i="75"/>
  <c r="AK7" i="99"/>
  <c r="AK7" i="81"/>
  <c r="AK7" i="72"/>
  <c r="AK7" i="71"/>
  <c r="AK7" i="98"/>
  <c r="AK7" i="80"/>
  <c r="AK7" i="69"/>
  <c r="AO7" i="75"/>
  <c r="AO7" i="99"/>
  <c r="AO7" i="81"/>
  <c r="AO7" i="72"/>
  <c r="AO7" i="71"/>
  <c r="AO7" i="98"/>
  <c r="AO7" i="80"/>
  <c r="AO7" i="69"/>
  <c r="AM9" i="75"/>
  <c r="AM9" i="99"/>
  <c r="AM9" i="81"/>
  <c r="AM9" i="72"/>
  <c r="AM9" i="71"/>
  <c r="AM9" i="98"/>
  <c r="AM9" i="80"/>
  <c r="AM9" i="69"/>
  <c r="AK12" i="75"/>
  <c r="AK12" i="99"/>
  <c r="AK12" i="81"/>
  <c r="AK12" i="72"/>
  <c r="AK12" i="71"/>
  <c r="AK12" i="98"/>
  <c r="AK12" i="80"/>
  <c r="AK12" i="69"/>
  <c r="AO12" i="75"/>
  <c r="AO12" i="99"/>
  <c r="AO12" i="81"/>
  <c r="AO12" i="72"/>
  <c r="AO12" i="71"/>
  <c r="AO12" i="98"/>
  <c r="AO12" i="80"/>
  <c r="AO12" i="69"/>
  <c r="AM15" i="75"/>
  <c r="AM15" i="99"/>
  <c r="AM15" i="81"/>
  <c r="AM15" i="72"/>
  <c r="AM15" i="71"/>
  <c r="AM15" i="98"/>
  <c r="AM15" i="80"/>
  <c r="AM15" i="69"/>
  <c r="AK17" i="75"/>
  <c r="AK17" i="99"/>
  <c r="AK17" i="81"/>
  <c r="AK17" i="72"/>
  <c r="AK17" i="71"/>
  <c r="AK17" i="98"/>
  <c r="AK17" i="80"/>
  <c r="AK17" i="69"/>
  <c r="AO17" i="75"/>
  <c r="AO17" i="99"/>
  <c r="AO17" i="81"/>
  <c r="AO17" i="72"/>
  <c r="AO17" i="71"/>
  <c r="AO17" i="98"/>
  <c r="AO17" i="80"/>
  <c r="AO17" i="69"/>
  <c r="AM21" i="75"/>
  <c r="AM21" i="99"/>
  <c r="AM21" i="81"/>
  <c r="AM21" i="72"/>
  <c r="AM21" i="71"/>
  <c r="AM21" i="98"/>
  <c r="AM21" i="80"/>
  <c r="AM21" i="69"/>
  <c r="AQ7" i="75"/>
  <c r="AQ7" i="99"/>
  <c r="AQ7" i="81"/>
  <c r="AQ7" i="72"/>
  <c r="AQ7" i="98"/>
  <c r="AQ7" i="71"/>
  <c r="AQ7" i="80"/>
  <c r="AQ7" i="69"/>
  <c r="AQ17" i="75"/>
  <c r="AQ17" i="99"/>
  <c r="AQ17" i="81"/>
  <c r="AQ17" i="72"/>
  <c r="AQ17" i="71"/>
  <c r="AQ17" i="98"/>
  <c r="AQ17" i="80"/>
  <c r="AQ17" i="69"/>
  <c r="AU7" i="75"/>
  <c r="AU7" i="99"/>
  <c r="AU7" i="81"/>
  <c r="AU7" i="72"/>
  <c r="AU7" i="71"/>
  <c r="AU7" i="98"/>
  <c r="AU7" i="80"/>
  <c r="AU7" i="69"/>
  <c r="AY7" i="75"/>
  <c r="AY7" i="99"/>
  <c r="AY7" i="81"/>
  <c r="AY7" i="72"/>
  <c r="AY7" i="98"/>
  <c r="AY7" i="71"/>
  <c r="AY7" i="80"/>
  <c r="AY7" i="69"/>
  <c r="AT9" i="75"/>
  <c r="AT9" i="99"/>
  <c r="AT9" i="81"/>
  <c r="AT9" i="72"/>
  <c r="AT9" i="71"/>
  <c r="AT9" i="98"/>
  <c r="AT9" i="80"/>
  <c r="AT9" i="69"/>
  <c r="AX9" i="75"/>
  <c r="AX9" i="99"/>
  <c r="AX9" i="81"/>
  <c r="AX9" i="72"/>
  <c r="AX9" i="71"/>
  <c r="AX9" i="98"/>
  <c r="AX9" i="80"/>
  <c r="AX9" i="69"/>
  <c r="AS12" i="75"/>
  <c r="AS12" i="99"/>
  <c r="AS12" i="81"/>
  <c r="AS12" i="72"/>
  <c r="AS12" i="71"/>
  <c r="AS12" i="98"/>
  <c r="AS12" i="80"/>
  <c r="AS12" i="69"/>
  <c r="AW12" i="75"/>
  <c r="AW12" i="99"/>
  <c r="AW12" i="81"/>
  <c r="AW12" i="72"/>
  <c r="AW12" i="71"/>
  <c r="AW12" i="98"/>
  <c r="AW12" i="80"/>
  <c r="AW12" i="69"/>
  <c r="BA12" i="75"/>
  <c r="BA12" i="99"/>
  <c r="BA12" i="81"/>
  <c r="BA12" i="72"/>
  <c r="BA12" i="71"/>
  <c r="BA12" i="98"/>
  <c r="BA12" i="80"/>
  <c r="BA12" i="69"/>
  <c r="AV15" i="75"/>
  <c r="AV15" i="99"/>
  <c r="AV15" i="81"/>
  <c r="AV15" i="72"/>
  <c r="AV15" i="71"/>
  <c r="AV15" i="98"/>
  <c r="AV15" i="80"/>
  <c r="AV15" i="69"/>
  <c r="AZ15" i="75"/>
  <c r="AZ15" i="81"/>
  <c r="AZ15" i="99"/>
  <c r="AZ15" i="72"/>
  <c r="AZ15" i="71"/>
  <c r="AZ15" i="98"/>
  <c r="AZ15" i="80"/>
  <c r="AZ15" i="69"/>
  <c r="AU17" i="75"/>
  <c r="AU17" i="99"/>
  <c r="AU17" i="81"/>
  <c r="AU17" i="72"/>
  <c r="AU17" i="71"/>
  <c r="AU17" i="98"/>
  <c r="AU17" i="80"/>
  <c r="AU17" i="69"/>
  <c r="AY17" i="75"/>
  <c r="AY17" i="99"/>
  <c r="AY17" i="81"/>
  <c r="AY17" i="72"/>
  <c r="AY17" i="71"/>
  <c r="AY17" i="98"/>
  <c r="AY17" i="80"/>
  <c r="AY17" i="69"/>
  <c r="AT19" i="75"/>
  <c r="AT19" i="99"/>
  <c r="AT19" i="81"/>
  <c r="AT19" i="72"/>
  <c r="AT19" i="71"/>
  <c r="AT19" i="98"/>
  <c r="AT19" i="80"/>
  <c r="AT19" i="69"/>
  <c r="AX19" i="75"/>
  <c r="AX19" i="99"/>
  <c r="AX19" i="81"/>
  <c r="AX19" i="72"/>
  <c r="AX19" i="71"/>
  <c r="AX19" i="98"/>
  <c r="AX19" i="80"/>
  <c r="AX19" i="69"/>
  <c r="AS21" i="75"/>
  <c r="AS21" i="99"/>
  <c r="AS21" i="81"/>
  <c r="AS21" i="72"/>
  <c r="AS21" i="71"/>
  <c r="AS21" i="98"/>
  <c r="AS21" i="80"/>
  <c r="AS21" i="69"/>
  <c r="AW21" i="75"/>
  <c r="AW21" i="99"/>
  <c r="AW21" i="81"/>
  <c r="AW21" i="72"/>
  <c r="AW21" i="71"/>
  <c r="AW21" i="98"/>
  <c r="AW21" i="80"/>
  <c r="AW21" i="69"/>
  <c r="BA21" i="75"/>
  <c r="BA21" i="99"/>
  <c r="BA21" i="81"/>
  <c r="BA21" i="72"/>
  <c r="BA21" i="71"/>
  <c r="BA21" i="98"/>
  <c r="BA21" i="80"/>
  <c r="BA21" i="69"/>
  <c r="AR12" i="75"/>
  <c r="AR12" i="99"/>
  <c r="AR12" i="81"/>
  <c r="AR12" i="72"/>
  <c r="AR12" i="71"/>
  <c r="AR12" i="98"/>
  <c r="AR12" i="80"/>
  <c r="AR12" i="69"/>
  <c r="AA7" i="75"/>
  <c r="AA7" i="99"/>
  <c r="AA7" i="81"/>
  <c r="AA7" i="72"/>
  <c r="AA7" i="98"/>
  <c r="AA7" i="71"/>
  <c r="AA7" i="80"/>
  <c r="AA7" i="69"/>
  <c r="AC9" i="75"/>
  <c r="AC9" i="99"/>
  <c r="AC9" i="81"/>
  <c r="AC9" i="72"/>
  <c r="AC9" i="71"/>
  <c r="AC9" i="98"/>
  <c r="AC9" i="80"/>
  <c r="AC9" i="69"/>
  <c r="AE12" i="75"/>
  <c r="AE12" i="99"/>
  <c r="AE12" i="81"/>
  <c r="AE12" i="72"/>
  <c r="AE12" i="71"/>
  <c r="AE12" i="98"/>
  <c r="AE12" i="80"/>
  <c r="AE12" i="69"/>
  <c r="AG15" i="75"/>
  <c r="AG15" i="99"/>
  <c r="AG15" i="81"/>
  <c r="AG15" i="72"/>
  <c r="AG15" i="71"/>
  <c r="AG15" i="98"/>
  <c r="AG15" i="80"/>
  <c r="AG15" i="69"/>
  <c r="AE17" i="75"/>
  <c r="AE17" i="99"/>
  <c r="AE17" i="81"/>
  <c r="AE17" i="72"/>
  <c r="AE17" i="71"/>
  <c r="AE17" i="98"/>
  <c r="AE17" i="80"/>
  <c r="AE17" i="69"/>
  <c r="AG21" i="75"/>
  <c r="AG21" i="99"/>
  <c r="AG21" i="81"/>
  <c r="AG21" i="72"/>
  <c r="AG21" i="71"/>
  <c r="AG21" i="98"/>
  <c r="AG21" i="80"/>
  <c r="AG21" i="69"/>
  <c r="AN7" i="75"/>
  <c r="AN7" i="99"/>
  <c r="AN7" i="81"/>
  <c r="AN7" i="72"/>
  <c r="AN7" i="71"/>
  <c r="AN7" i="98"/>
  <c r="AN7" i="80"/>
  <c r="AN7" i="69"/>
  <c r="AP9" i="75"/>
  <c r="AP9" i="99"/>
  <c r="AP9" i="81"/>
  <c r="AP9" i="72"/>
  <c r="AP9" i="71"/>
  <c r="AP9" i="98"/>
  <c r="AP9" i="80"/>
  <c r="AP9" i="69"/>
  <c r="AL15" i="75"/>
  <c r="AL15" i="99"/>
  <c r="AL15" i="81"/>
  <c r="AL15" i="72"/>
  <c r="AL15" i="71"/>
  <c r="AL15" i="98"/>
  <c r="AL15" i="80"/>
  <c r="AL15" i="69"/>
  <c r="AL21" i="75"/>
  <c r="AL21" i="99"/>
  <c r="AL21" i="81"/>
  <c r="AL21" i="72"/>
  <c r="AL21" i="71"/>
  <c r="AL21" i="98"/>
  <c r="AL21" i="80"/>
  <c r="AL21" i="69"/>
  <c r="AQ15" i="75"/>
  <c r="AQ15" i="99"/>
  <c r="AQ15" i="81"/>
  <c r="AQ15" i="72"/>
  <c r="AQ15" i="71"/>
  <c r="AQ15" i="98"/>
  <c r="AQ15" i="80"/>
  <c r="AQ15" i="69"/>
  <c r="AS9" i="75"/>
  <c r="AS9" i="99"/>
  <c r="AS9" i="81"/>
  <c r="AS9" i="72"/>
  <c r="AS9" i="71"/>
  <c r="AS9" i="98"/>
  <c r="AS9" i="80"/>
  <c r="AS9" i="69"/>
  <c r="BA9" i="75"/>
  <c r="BA9" i="99"/>
  <c r="BA9" i="81"/>
  <c r="BA9" i="72"/>
  <c r="BA9" i="71"/>
  <c r="BA9" i="98"/>
  <c r="BA9" i="80"/>
  <c r="BA9" i="69"/>
  <c r="AZ12" i="75"/>
  <c r="AZ12" i="99"/>
  <c r="AZ12" i="81"/>
  <c r="AZ12" i="72"/>
  <c r="AZ12" i="71"/>
  <c r="AZ12" i="98"/>
  <c r="AZ12" i="80"/>
  <c r="AZ12" i="69"/>
  <c r="AT17" i="75"/>
  <c r="AT17" i="99"/>
  <c r="AT17" i="81"/>
  <c r="AT17" i="72"/>
  <c r="AT17" i="71"/>
  <c r="AT17" i="98"/>
  <c r="AT17" i="80"/>
  <c r="AT17" i="69"/>
  <c r="AS19" i="75"/>
  <c r="AS19" i="99"/>
  <c r="AS19" i="81"/>
  <c r="AS19" i="72"/>
  <c r="AS19" i="71"/>
  <c r="AS19" i="98"/>
  <c r="AS19" i="80"/>
  <c r="AS19" i="69"/>
  <c r="BA19" i="75"/>
  <c r="BA19" i="99"/>
  <c r="BA19" i="81"/>
  <c r="BA19" i="72"/>
  <c r="BA19" i="71"/>
  <c r="BA19" i="98"/>
  <c r="BA19" i="80"/>
  <c r="BA19" i="69"/>
  <c r="AV21" i="75"/>
  <c r="AV21" i="99"/>
  <c r="AV21" i="81"/>
  <c r="AV21" i="72"/>
  <c r="AV21" i="71"/>
  <c r="AV21" i="98"/>
  <c r="AV21" i="80"/>
  <c r="AV21" i="69"/>
  <c r="AR7" i="75"/>
  <c r="AR7" i="99"/>
  <c r="AR7" i="81"/>
  <c r="AR7" i="72"/>
  <c r="AR7" i="98"/>
  <c r="AR7" i="80"/>
  <c r="AR7" i="71"/>
  <c r="AR7" i="69"/>
  <c r="AR17" i="75"/>
  <c r="AR17" i="99"/>
  <c r="AR17" i="81"/>
  <c r="AR17" i="72"/>
  <c r="AR17" i="71"/>
  <c r="AR17" i="98"/>
  <c r="AR17" i="80"/>
  <c r="AR17" i="69"/>
  <c r="Y9" i="75"/>
  <c r="Y9" i="99"/>
  <c r="Y9" i="81"/>
  <c r="Y9" i="72"/>
  <c r="Y9" i="71"/>
  <c r="Y9" i="98"/>
  <c r="Y9" i="80"/>
  <c r="Y9" i="69"/>
  <c r="Y21" i="75"/>
  <c r="Y21" i="99"/>
  <c r="Y21" i="81"/>
  <c r="Y21" i="72"/>
  <c r="Y21" i="71"/>
  <c r="Y21" i="98"/>
  <c r="Y21" i="80"/>
  <c r="Y21" i="69"/>
  <c r="AC7" i="75"/>
  <c r="AC7" i="99"/>
  <c r="AC7" i="81"/>
  <c r="AC7" i="72"/>
  <c r="AC7" i="71"/>
  <c r="AC7" i="98"/>
  <c r="AC7" i="80"/>
  <c r="AC7" i="69"/>
  <c r="AG7" i="75"/>
  <c r="AG7" i="99"/>
  <c r="AG7" i="81"/>
  <c r="AG7" i="72"/>
  <c r="AG7" i="71"/>
  <c r="AG7" i="98"/>
  <c r="AG7" i="80"/>
  <c r="AG7" i="69"/>
  <c r="AA9" i="75"/>
  <c r="AA9" i="99"/>
  <c r="AA9" i="81"/>
  <c r="AA9" i="72"/>
  <c r="AA9" i="98"/>
  <c r="AA9" i="71"/>
  <c r="AA9" i="80"/>
  <c r="AA9" i="69"/>
  <c r="AE9" i="75"/>
  <c r="AE9" i="99"/>
  <c r="AE9" i="81"/>
  <c r="AE9" i="72"/>
  <c r="AE9" i="71"/>
  <c r="AE9" i="98"/>
  <c r="AE9" i="80"/>
  <c r="AE9" i="69"/>
  <c r="AI9" i="75"/>
  <c r="AI9" i="99"/>
  <c r="AI9" i="81"/>
  <c r="AI9" i="72"/>
  <c r="AI9" i="71"/>
  <c r="AI9" i="98"/>
  <c r="AI9" i="80"/>
  <c r="AI9" i="69"/>
  <c r="AC12" i="75"/>
  <c r="AC12" i="99"/>
  <c r="AC12" i="81"/>
  <c r="AC12" i="72"/>
  <c r="AC12" i="71"/>
  <c r="AC12" i="98"/>
  <c r="AC12" i="80"/>
  <c r="AC12" i="69"/>
  <c r="AG12" i="75"/>
  <c r="AG12" i="99"/>
  <c r="AG12" i="81"/>
  <c r="AG12" i="72"/>
  <c r="AG12" i="71"/>
  <c r="AG12" i="98"/>
  <c r="AG12" i="80"/>
  <c r="AG12" i="69"/>
  <c r="AA15" i="75"/>
  <c r="AA15" i="99"/>
  <c r="AA15" i="81"/>
  <c r="AA15" i="72"/>
  <c r="AA15" i="71"/>
  <c r="AA15" i="98"/>
  <c r="AA15" i="80"/>
  <c r="AA15" i="69"/>
  <c r="AE15" i="75"/>
  <c r="AE15" i="99"/>
  <c r="AE15" i="81"/>
  <c r="AE15" i="72"/>
  <c r="AE15" i="71"/>
  <c r="AE15" i="98"/>
  <c r="AE15" i="80"/>
  <c r="AE15" i="69"/>
  <c r="AI15" i="75"/>
  <c r="AI15" i="99"/>
  <c r="AI15" i="81"/>
  <c r="AI15" i="72"/>
  <c r="AI15" i="71"/>
  <c r="AI15" i="98"/>
  <c r="AI15" i="80"/>
  <c r="AI15" i="69"/>
  <c r="AC17" i="75"/>
  <c r="AC17" i="99"/>
  <c r="AC17" i="81"/>
  <c r="AC17" i="72"/>
  <c r="AC17" i="71"/>
  <c r="AC17" i="98"/>
  <c r="AC17" i="80"/>
  <c r="AC17" i="69"/>
  <c r="AG17" i="75"/>
  <c r="AG17" i="99"/>
  <c r="AG17" i="81"/>
  <c r="AG17" i="72"/>
  <c r="AG17" i="71"/>
  <c r="AG17" i="98"/>
  <c r="AG17" i="80"/>
  <c r="AG17" i="69"/>
  <c r="AA21" i="75"/>
  <c r="AA21" i="99"/>
  <c r="AA21" i="81"/>
  <c r="AA21" i="72"/>
  <c r="AA21" i="71"/>
  <c r="AA21" i="98"/>
  <c r="AA21" i="80"/>
  <c r="AA21" i="69"/>
  <c r="AE21" i="75"/>
  <c r="AE21" i="99"/>
  <c r="AE21" i="81"/>
  <c r="AE21" i="72"/>
  <c r="AE21" i="71"/>
  <c r="AE21" i="98"/>
  <c r="AE21" i="80"/>
  <c r="AE21" i="69"/>
  <c r="AI21" i="75"/>
  <c r="AI21" i="99"/>
  <c r="AI21" i="81"/>
  <c r="AI21" i="72"/>
  <c r="AI21" i="71"/>
  <c r="AI21" i="98"/>
  <c r="AI21" i="80"/>
  <c r="AI21" i="69"/>
  <c r="AJ15" i="75"/>
  <c r="AJ15" i="99"/>
  <c r="AJ15" i="81"/>
  <c r="AJ15" i="72"/>
  <c r="AJ15" i="71"/>
  <c r="AJ15" i="98"/>
  <c r="AJ15" i="80"/>
  <c r="AJ15" i="69"/>
  <c r="AL7" i="75"/>
  <c r="AL7" i="99"/>
  <c r="AL7" i="81"/>
  <c r="AL7" i="72"/>
  <c r="AL7" i="71"/>
  <c r="AL7" i="98"/>
  <c r="AL7" i="80"/>
  <c r="AL7" i="69"/>
  <c r="AP7" i="75"/>
  <c r="AP7" i="99"/>
  <c r="AP7" i="81"/>
  <c r="AP7" i="72"/>
  <c r="AP7" i="71"/>
  <c r="AP7" i="98"/>
  <c r="AP7" i="80"/>
  <c r="AP7" i="69"/>
  <c r="AN9" i="75"/>
  <c r="AN9" i="99"/>
  <c r="AN9" i="81"/>
  <c r="AN9" i="72"/>
  <c r="AN9" i="71"/>
  <c r="AN9" i="98"/>
  <c r="AN9" i="80"/>
  <c r="AN9" i="69"/>
  <c r="AL12" i="75"/>
  <c r="AL12" i="99"/>
  <c r="AL12" i="81"/>
  <c r="AL12" i="72"/>
  <c r="AL12" i="71"/>
  <c r="AL12" i="98"/>
  <c r="AL12" i="80"/>
  <c r="AL12" i="69"/>
  <c r="AP12" i="75"/>
  <c r="AP12" i="99"/>
  <c r="AP12" i="81"/>
  <c r="AP12" i="72"/>
  <c r="AP12" i="71"/>
  <c r="AP12" i="98"/>
  <c r="AP12" i="80"/>
  <c r="AP12" i="69"/>
  <c r="AN15" i="75"/>
  <c r="AN15" i="99"/>
  <c r="AN15" i="81"/>
  <c r="AN15" i="72"/>
  <c r="AN15" i="71"/>
  <c r="AN15" i="98"/>
  <c r="AN15" i="80"/>
  <c r="AN15" i="69"/>
  <c r="AL17" i="75"/>
  <c r="AL17" i="99"/>
  <c r="AL17" i="81"/>
  <c r="AL17" i="72"/>
  <c r="AL17" i="71"/>
  <c r="AL17" i="98"/>
  <c r="AL17" i="80"/>
  <c r="AL17" i="69"/>
  <c r="AP17" i="75"/>
  <c r="AP17" i="99"/>
  <c r="AP17" i="81"/>
  <c r="AP17" i="72"/>
  <c r="AP17" i="71"/>
  <c r="AP17" i="98"/>
  <c r="AP17" i="80"/>
  <c r="AP17" i="69"/>
  <c r="AN21" i="75"/>
  <c r="AN21" i="99"/>
  <c r="AN21" i="81"/>
  <c r="AN21" i="72"/>
  <c r="AN21" i="71"/>
  <c r="AN21" i="98"/>
  <c r="AN21" i="80"/>
  <c r="AN21" i="69"/>
  <c r="AQ9" i="75"/>
  <c r="AQ9" i="99"/>
  <c r="AQ9" i="81"/>
  <c r="AQ9" i="72"/>
  <c r="AQ9" i="71"/>
  <c r="AQ9" i="98"/>
  <c r="AQ9" i="80"/>
  <c r="AQ9" i="69"/>
  <c r="AQ21" i="75"/>
  <c r="AQ21" i="99"/>
  <c r="AQ21" i="81"/>
  <c r="AQ21" i="72"/>
  <c r="AQ21" i="71"/>
  <c r="AQ21" i="98"/>
  <c r="AQ21" i="80"/>
  <c r="AQ21" i="69"/>
  <c r="AV7" i="75"/>
  <c r="AV7" i="99"/>
  <c r="AV7" i="81"/>
  <c r="AV7" i="72"/>
  <c r="AV7" i="71"/>
  <c r="AV7" i="98"/>
  <c r="AV7" i="80"/>
  <c r="AV7" i="69"/>
  <c r="AZ7" i="75"/>
  <c r="AZ7" i="99"/>
  <c r="AZ7" i="81"/>
  <c r="AZ7" i="72"/>
  <c r="AZ7" i="98"/>
  <c r="AZ7" i="80"/>
  <c r="AZ7" i="71"/>
  <c r="AZ7" i="69"/>
  <c r="AU9" i="75"/>
  <c r="AU9" i="99"/>
  <c r="AU9" i="81"/>
  <c r="AU9" i="72"/>
  <c r="AU9" i="71"/>
  <c r="AU9" i="98"/>
  <c r="AU9" i="80"/>
  <c r="AU9" i="69"/>
  <c r="AY9" i="75"/>
  <c r="AY9" i="99"/>
  <c r="AY9" i="81"/>
  <c r="AY9" i="72"/>
  <c r="AY9" i="71"/>
  <c r="AY9" i="98"/>
  <c r="AY9" i="80"/>
  <c r="AY9" i="69"/>
  <c r="AT12" i="75"/>
  <c r="AT12" i="99"/>
  <c r="AT12" i="81"/>
  <c r="AT12" i="72"/>
  <c r="AT12" i="71"/>
  <c r="AT12" i="98"/>
  <c r="AT12" i="80"/>
  <c r="AT12" i="69"/>
  <c r="AX12" i="75"/>
  <c r="AX12" i="99"/>
  <c r="AX12" i="81"/>
  <c r="AX12" i="72"/>
  <c r="AX12" i="71"/>
  <c r="AX12" i="98"/>
  <c r="AX12" i="80"/>
  <c r="AX12" i="69"/>
  <c r="AS15" i="75"/>
  <c r="AS15" i="99"/>
  <c r="AS15" i="81"/>
  <c r="AS15" i="72"/>
  <c r="AS15" i="71"/>
  <c r="AS15" i="98"/>
  <c r="AS15" i="80"/>
  <c r="AS15" i="69"/>
  <c r="AW15" i="75"/>
  <c r="AW15" i="99"/>
  <c r="AW15" i="81"/>
  <c r="AW15" i="72"/>
  <c r="AW15" i="71"/>
  <c r="AW15" i="98"/>
  <c r="AW15" i="80"/>
  <c r="AW15" i="69"/>
  <c r="BA15" i="75"/>
  <c r="BA15" i="99"/>
  <c r="BA15" i="81"/>
  <c r="BA15" i="72"/>
  <c r="BA15" i="71"/>
  <c r="BA15" i="98"/>
  <c r="BA15" i="80"/>
  <c r="BA15" i="69"/>
  <c r="AV17" i="75"/>
  <c r="AV17" i="99"/>
  <c r="AV17" i="81"/>
  <c r="AV17" i="72"/>
  <c r="AV17" i="71"/>
  <c r="AV17" i="98"/>
  <c r="AV17" i="80"/>
  <c r="AV17" i="69"/>
  <c r="AZ17" i="75"/>
  <c r="AZ17" i="99"/>
  <c r="AZ17" i="81"/>
  <c r="AZ17" i="72"/>
  <c r="AZ17" i="71"/>
  <c r="AZ17" i="98"/>
  <c r="AZ17" i="80"/>
  <c r="AZ17" i="69"/>
  <c r="AU19" i="75"/>
  <c r="AU19" i="99"/>
  <c r="AU19" i="81"/>
  <c r="AU19" i="72"/>
  <c r="AU19" i="71"/>
  <c r="AU19" i="98"/>
  <c r="AU19" i="80"/>
  <c r="AU19" i="69"/>
  <c r="AY19" i="75"/>
  <c r="AY19" i="99"/>
  <c r="AY19" i="81"/>
  <c r="AY19" i="72"/>
  <c r="AY19" i="71"/>
  <c r="AY19" i="98"/>
  <c r="AY19" i="80"/>
  <c r="AY19" i="69"/>
  <c r="AT21" i="75"/>
  <c r="AT21" i="99"/>
  <c r="AT21" i="81"/>
  <c r="AT21" i="72"/>
  <c r="AT21" i="71"/>
  <c r="AT21" i="98"/>
  <c r="AT21" i="80"/>
  <c r="AT21" i="69"/>
  <c r="AX21" i="75"/>
  <c r="AX21" i="99"/>
  <c r="AX21" i="81"/>
  <c r="AX21" i="72"/>
  <c r="AX21" i="71"/>
  <c r="AX21" i="98"/>
  <c r="AX21" i="80"/>
  <c r="AX21" i="69"/>
  <c r="AR21" i="75"/>
  <c r="AR21" i="99"/>
  <c r="AR21" i="81"/>
  <c r="AR21" i="72"/>
  <c r="AR21" i="71"/>
  <c r="AR21" i="98"/>
  <c r="AR21" i="80"/>
  <c r="AR21" i="69"/>
  <c r="AE7" i="75"/>
  <c r="AE7" i="99"/>
  <c r="AE7" i="81"/>
  <c r="AE7" i="72"/>
  <c r="AE7" i="71"/>
  <c r="AE7" i="98"/>
  <c r="AE7" i="80"/>
  <c r="AE7" i="69"/>
  <c r="AI7" i="75"/>
  <c r="AI7" i="99"/>
  <c r="AI7" i="81"/>
  <c r="AI7" i="72"/>
  <c r="AI7" i="98"/>
  <c r="AI7" i="71"/>
  <c r="AI7" i="80"/>
  <c r="AI7" i="69"/>
  <c r="AA12" i="75"/>
  <c r="AA12" i="99"/>
  <c r="AA12" i="81"/>
  <c r="AA12" i="72"/>
  <c r="AA12" i="71"/>
  <c r="AA12" i="98"/>
  <c r="AA12" i="80"/>
  <c r="AA12" i="69"/>
  <c r="AC15" i="75"/>
  <c r="AC15" i="99"/>
  <c r="AC15" i="81"/>
  <c r="AC15" i="72"/>
  <c r="AC15" i="71"/>
  <c r="AC15" i="98"/>
  <c r="AC15" i="80"/>
  <c r="AC15" i="69"/>
  <c r="AI17" i="75"/>
  <c r="AI17" i="99"/>
  <c r="AI17" i="81"/>
  <c r="AI17" i="72"/>
  <c r="AI17" i="71"/>
  <c r="AI17" i="98"/>
  <c r="AI17" i="80"/>
  <c r="AI17" i="69"/>
  <c r="AJ21" i="75"/>
  <c r="AJ21" i="99"/>
  <c r="AJ21" i="81"/>
  <c r="AJ21" i="72"/>
  <c r="AJ21" i="71"/>
  <c r="AJ21" i="98"/>
  <c r="AJ21" i="80"/>
  <c r="AJ21" i="69"/>
  <c r="AN12" i="75"/>
  <c r="AN12" i="99"/>
  <c r="AN12" i="81"/>
  <c r="AN12" i="72"/>
  <c r="AN12" i="71"/>
  <c r="AN12" i="98"/>
  <c r="AN12" i="80"/>
  <c r="AN12" i="69"/>
  <c r="AN17" i="75"/>
  <c r="AN17" i="99"/>
  <c r="AN17" i="81"/>
  <c r="AN17" i="72"/>
  <c r="AN17" i="71"/>
  <c r="AN17" i="98"/>
  <c r="AN17" i="80"/>
  <c r="AN17" i="69"/>
  <c r="AX7" i="75"/>
  <c r="AX7" i="99"/>
  <c r="AX7" i="81"/>
  <c r="AX7" i="72"/>
  <c r="AX7" i="71"/>
  <c r="AX7" i="98"/>
  <c r="AX7" i="80"/>
  <c r="AX7" i="69"/>
  <c r="AU15" i="75"/>
  <c r="AU15" i="99"/>
  <c r="AU15" i="81"/>
  <c r="AU15" i="72"/>
  <c r="AU15" i="71"/>
  <c r="AU15" i="98"/>
  <c r="AU15" i="80"/>
  <c r="AU15" i="69"/>
  <c r="AR9" i="75"/>
  <c r="AR9" i="99"/>
  <c r="AR9" i="81"/>
  <c r="AR9" i="72"/>
  <c r="AR9" i="71"/>
  <c r="AR9" i="98"/>
  <c r="AR9" i="80"/>
  <c r="AR9" i="69"/>
  <c r="AR19" i="75"/>
  <c r="AR19" i="99"/>
  <c r="AR19" i="81"/>
  <c r="AR19" i="72"/>
  <c r="AR19" i="71"/>
  <c r="AR19" i="98"/>
  <c r="AR19" i="80"/>
  <c r="AR19" i="69"/>
  <c r="Y12" i="75"/>
  <c r="Y12" i="99"/>
  <c r="Y12" i="81"/>
  <c r="Y12" i="72"/>
  <c r="Y12" i="71"/>
  <c r="Y12" i="98"/>
  <c r="Y12" i="80"/>
  <c r="Y12" i="69"/>
  <c r="Z7" i="75"/>
  <c r="Z7" i="99"/>
  <c r="Z7" i="81"/>
  <c r="Z7" i="72"/>
  <c r="Z7" i="71"/>
  <c r="Z7" i="98"/>
  <c r="Z7" i="80"/>
  <c r="Z7" i="69"/>
  <c r="AD7" i="75"/>
  <c r="AD7" i="99"/>
  <c r="AD7" i="81"/>
  <c r="AD7" i="72"/>
  <c r="AD7" i="71"/>
  <c r="AD7" i="98"/>
  <c r="AD7" i="80"/>
  <c r="AD7" i="69"/>
  <c r="AH7" i="75"/>
  <c r="AH7" i="99"/>
  <c r="AH7" i="81"/>
  <c r="AH7" i="72"/>
  <c r="AH7" i="71"/>
  <c r="AH7" i="98"/>
  <c r="AH7" i="80"/>
  <c r="AH7" i="69"/>
  <c r="AB9" i="75"/>
  <c r="AB9" i="99"/>
  <c r="AB9" i="81"/>
  <c r="AB9" i="72"/>
  <c r="AB9" i="98"/>
  <c r="AB9" i="80"/>
  <c r="AB9" i="71"/>
  <c r="AB9" i="69"/>
  <c r="AF9" i="75"/>
  <c r="AF9" i="99"/>
  <c r="AF9" i="81"/>
  <c r="AF9" i="72"/>
  <c r="AF9" i="71"/>
  <c r="AF9" i="98"/>
  <c r="AF9" i="80"/>
  <c r="AF9" i="69"/>
  <c r="Z12" i="75"/>
  <c r="Z12" i="99"/>
  <c r="Z12" i="81"/>
  <c r="Z12" i="72"/>
  <c r="Z12" i="71"/>
  <c r="Z12" i="98"/>
  <c r="Z12" i="80"/>
  <c r="Z12" i="69"/>
  <c r="AD12" i="75"/>
  <c r="AD12" i="99"/>
  <c r="AD12" i="81"/>
  <c r="AD12" i="72"/>
  <c r="AD12" i="71"/>
  <c r="AD12" i="98"/>
  <c r="AD12" i="80"/>
  <c r="AD12" i="69"/>
  <c r="AH12" i="75"/>
  <c r="AH12" i="99"/>
  <c r="AH12" i="81"/>
  <c r="AH12" i="72"/>
  <c r="AH12" i="71"/>
  <c r="AH12" i="98"/>
  <c r="AH12" i="80"/>
  <c r="AH12" i="69"/>
  <c r="AB15" i="75"/>
  <c r="AB15" i="99"/>
  <c r="AB15" i="81"/>
  <c r="AB15" i="72"/>
  <c r="AB15" i="71"/>
  <c r="AB15" i="98"/>
  <c r="AB15" i="80"/>
  <c r="AB15" i="69"/>
  <c r="AF15" i="75"/>
  <c r="AF15" i="81"/>
  <c r="AF15" i="99"/>
  <c r="AF15" i="72"/>
  <c r="AF15" i="71"/>
  <c r="AF15" i="98"/>
  <c r="AF15" i="80"/>
  <c r="AF15" i="69"/>
  <c r="Z17" i="75"/>
  <c r="Z17" i="99"/>
  <c r="Z17" i="81"/>
  <c r="Z17" i="72"/>
  <c r="Z17" i="71"/>
  <c r="Z17" i="98"/>
  <c r="Z17" i="80"/>
  <c r="Z17" i="69"/>
  <c r="AD17" i="75"/>
  <c r="AD17" i="99"/>
  <c r="AD17" i="81"/>
  <c r="AD17" i="72"/>
  <c r="AD17" i="71"/>
  <c r="AD17" i="98"/>
  <c r="AD17" i="80"/>
  <c r="AD17" i="69"/>
  <c r="AH17" i="75"/>
  <c r="AH17" i="99"/>
  <c r="AH17" i="81"/>
  <c r="AH17" i="72"/>
  <c r="AH17" i="71"/>
  <c r="AH17" i="98"/>
  <c r="AH17" i="80"/>
  <c r="AH17" i="69"/>
  <c r="AB21" i="75"/>
  <c r="AB21" i="99"/>
  <c r="AB21" i="81"/>
  <c r="AB21" i="72"/>
  <c r="AB21" i="71"/>
  <c r="AB21" i="98"/>
  <c r="AB21" i="80"/>
  <c r="AB21" i="69"/>
  <c r="AF21" i="75"/>
  <c r="AF21" i="99"/>
  <c r="AF21" i="81"/>
  <c r="AF21" i="72"/>
  <c r="AF21" i="71"/>
  <c r="AF21" i="98"/>
  <c r="AF21" i="80"/>
  <c r="AF21" i="69"/>
  <c r="AJ7" i="75"/>
  <c r="AJ7" i="99"/>
  <c r="AJ7" i="81"/>
  <c r="AJ7" i="72"/>
  <c r="AJ7" i="98"/>
  <c r="AJ7" i="80"/>
  <c r="AJ7" i="71"/>
  <c r="AJ7" i="69"/>
  <c r="AJ17" i="75"/>
  <c r="AJ17" i="99"/>
  <c r="AJ17" i="81"/>
  <c r="AJ17" i="72"/>
  <c r="AJ17" i="71"/>
  <c r="AJ17" i="98"/>
  <c r="AJ17" i="80"/>
  <c r="AJ17" i="69"/>
  <c r="AM7" i="75"/>
  <c r="AM7" i="99"/>
  <c r="AM7" i="81"/>
  <c r="AM7" i="72"/>
  <c r="AM7" i="71"/>
  <c r="AM7" i="98"/>
  <c r="AM7" i="80"/>
  <c r="AM7" i="69"/>
  <c r="AK9" i="75"/>
  <c r="AK9" i="99"/>
  <c r="AK9" i="81"/>
  <c r="AK9" i="72"/>
  <c r="AK9" i="71"/>
  <c r="AK9" i="98"/>
  <c r="AK9" i="80"/>
  <c r="AK9" i="69"/>
  <c r="AO9" i="75"/>
  <c r="AO9" i="99"/>
  <c r="AO9" i="81"/>
  <c r="AO9" i="72"/>
  <c r="AO9" i="71"/>
  <c r="AO9" i="98"/>
  <c r="AO9" i="80"/>
  <c r="AO9" i="69"/>
  <c r="AM12" i="75"/>
  <c r="AM12" i="99"/>
  <c r="AM12" i="81"/>
  <c r="AM12" i="72"/>
  <c r="AM12" i="71"/>
  <c r="AM12" i="98"/>
  <c r="AM12" i="80"/>
  <c r="AM12" i="69"/>
  <c r="AK15" i="75"/>
  <c r="AK15" i="99"/>
  <c r="AK15" i="81"/>
  <c r="AK15" i="72"/>
  <c r="AK15" i="71"/>
  <c r="AK15" i="98"/>
  <c r="AK15" i="80"/>
  <c r="AK15" i="69"/>
  <c r="AO15" i="75"/>
  <c r="AO15" i="99"/>
  <c r="AO15" i="81"/>
  <c r="AO15" i="72"/>
  <c r="AO15" i="71"/>
  <c r="AO15" i="98"/>
  <c r="AO15" i="80"/>
  <c r="AO15" i="69"/>
  <c r="AM17" i="75"/>
  <c r="AM17" i="99"/>
  <c r="AM17" i="81"/>
  <c r="AM17" i="72"/>
  <c r="AM17" i="71"/>
  <c r="AM17" i="98"/>
  <c r="AM17" i="80"/>
  <c r="AM17" i="69"/>
  <c r="AK21" i="75"/>
  <c r="AK21" i="99"/>
  <c r="AK21" i="81"/>
  <c r="AK21" i="72"/>
  <c r="AK21" i="71"/>
  <c r="AK21" i="98"/>
  <c r="AK21" i="80"/>
  <c r="AK21" i="69"/>
  <c r="AO21" i="75"/>
  <c r="AO21" i="99"/>
  <c r="AO21" i="81"/>
  <c r="AO21" i="72"/>
  <c r="AO21" i="71"/>
  <c r="AO21" i="98"/>
  <c r="AO21" i="80"/>
  <c r="AO21" i="69"/>
  <c r="AQ12" i="75"/>
  <c r="AQ12" i="99"/>
  <c r="AQ12" i="81"/>
  <c r="AQ12" i="72"/>
  <c r="AQ12" i="71"/>
  <c r="AQ12" i="98"/>
  <c r="AQ12" i="80"/>
  <c r="AQ12" i="69"/>
  <c r="AS7" i="75"/>
  <c r="AS7" i="99"/>
  <c r="AS7" i="81"/>
  <c r="AS7" i="72"/>
  <c r="AS7" i="71"/>
  <c r="AS7" i="98"/>
  <c r="AS7" i="80"/>
  <c r="AS7" i="69"/>
  <c r="AW7" i="75"/>
  <c r="AW7" i="99"/>
  <c r="AW7" i="81"/>
  <c r="AW7" i="72"/>
  <c r="AW7" i="71"/>
  <c r="AW7" i="98"/>
  <c r="AW7" i="80"/>
  <c r="AW7" i="69"/>
  <c r="BA7" i="75"/>
  <c r="BA7" i="99"/>
  <c r="BA7" i="81"/>
  <c r="BA7" i="72"/>
  <c r="BA7" i="71"/>
  <c r="BA7" i="98"/>
  <c r="BA7" i="80"/>
  <c r="BA7" i="69"/>
  <c r="AV9" i="75"/>
  <c r="AV9" i="99"/>
  <c r="AV9" i="81"/>
  <c r="AV9" i="72"/>
  <c r="AV9" i="71"/>
  <c r="AV9" i="98"/>
  <c r="AV9" i="80"/>
  <c r="AV9" i="69"/>
  <c r="AZ9" i="75"/>
  <c r="AZ9" i="99"/>
  <c r="AZ9" i="81"/>
  <c r="AZ9" i="72"/>
  <c r="AZ9" i="71"/>
  <c r="AZ9" i="98"/>
  <c r="AZ9" i="80"/>
  <c r="AZ9" i="69"/>
  <c r="AU12" i="75"/>
  <c r="AU12" i="99"/>
  <c r="AU12" i="81"/>
  <c r="AU12" i="72"/>
  <c r="AU12" i="71"/>
  <c r="AU12" i="98"/>
  <c r="AU12" i="80"/>
  <c r="AU12" i="69"/>
  <c r="AY12" i="75"/>
  <c r="AY12" i="99"/>
  <c r="AY12" i="81"/>
  <c r="AY12" i="72"/>
  <c r="AY12" i="71"/>
  <c r="AY12" i="98"/>
  <c r="AY12" i="80"/>
  <c r="AY12" i="69"/>
  <c r="AT15" i="75"/>
  <c r="AT15" i="99"/>
  <c r="AT15" i="81"/>
  <c r="AT15" i="72"/>
  <c r="AT15" i="71"/>
  <c r="AT15" i="98"/>
  <c r="AT15" i="80"/>
  <c r="AT15" i="69"/>
  <c r="AX15" i="75"/>
  <c r="AX15" i="81"/>
  <c r="AX15" i="99"/>
  <c r="AX15" i="72"/>
  <c r="AX15" i="71"/>
  <c r="AX15" i="98"/>
  <c r="AX15" i="80"/>
  <c r="AX15" i="69"/>
  <c r="AS17" i="75"/>
  <c r="AS17" i="99"/>
  <c r="AS17" i="81"/>
  <c r="AS17" i="72"/>
  <c r="AS17" i="71"/>
  <c r="AS17" i="98"/>
  <c r="AS17" i="80"/>
  <c r="AS17" i="69"/>
  <c r="AW17" i="75"/>
  <c r="AW17" i="99"/>
  <c r="AW17" i="81"/>
  <c r="AW17" i="72"/>
  <c r="AW17" i="71"/>
  <c r="AW17" i="98"/>
  <c r="AW17" i="80"/>
  <c r="AW17" i="69"/>
  <c r="BA17" i="75"/>
  <c r="BA17" i="99"/>
  <c r="BA17" i="81"/>
  <c r="BA17" i="72"/>
  <c r="BA17" i="71"/>
  <c r="BA17" i="98"/>
  <c r="BA17" i="80"/>
  <c r="BA17" i="69"/>
  <c r="AV19" i="75"/>
  <c r="AV19" i="99"/>
  <c r="AV19" i="81"/>
  <c r="AV19" i="72"/>
  <c r="AV19" i="71"/>
  <c r="AV19" i="98"/>
  <c r="AV19" i="80"/>
  <c r="AV19" i="69"/>
  <c r="AZ19" i="75"/>
  <c r="AZ19" i="99"/>
  <c r="AZ19" i="81"/>
  <c r="AZ19" i="72"/>
  <c r="AZ19" i="71"/>
  <c r="AZ19" i="98"/>
  <c r="AZ19" i="80"/>
  <c r="AZ19" i="69"/>
  <c r="AU21" i="75"/>
  <c r="AU21" i="99"/>
  <c r="AU21" i="81"/>
  <c r="AU21" i="72"/>
  <c r="AU21" i="71"/>
  <c r="AU21" i="98"/>
  <c r="AU21" i="80"/>
  <c r="AU21" i="69"/>
  <c r="AY21" i="75"/>
  <c r="AY21" i="99"/>
  <c r="AY21" i="81"/>
  <c r="AY21" i="72"/>
  <c r="AY21" i="71"/>
  <c r="AY21" i="98"/>
  <c r="AY21" i="80"/>
  <c r="AY21" i="69"/>
  <c r="BO9" i="97"/>
  <c r="BO12" i="97"/>
  <c r="BB7" i="97"/>
  <c r="AZ9" i="97"/>
  <c r="BB12" i="97"/>
  <c r="BF12" i="97"/>
  <c r="AZ15" i="97"/>
  <c r="BD15" i="97"/>
  <c r="AX17" i="97"/>
  <c r="BB17" i="97"/>
  <c r="BF17" i="97"/>
  <c r="AZ21" i="97"/>
  <c r="BD21" i="97"/>
  <c r="BG9" i="97"/>
  <c r="BG21" i="97"/>
  <c r="BK7" i="97"/>
  <c r="BI9" i="97"/>
  <c r="BM9" i="97"/>
  <c r="BK12" i="97"/>
  <c r="BI15" i="97"/>
  <c r="BM15" i="97"/>
  <c r="BK17" i="97"/>
  <c r="BI21" i="97"/>
  <c r="BM21" i="97"/>
  <c r="BN15" i="97"/>
  <c r="BQ7" i="97"/>
  <c r="BU7" i="97"/>
  <c r="BP9" i="97"/>
  <c r="BT9" i="97"/>
  <c r="BX9" i="97"/>
  <c r="BS12" i="97"/>
  <c r="BW12" i="97"/>
  <c r="BR15" i="97"/>
  <c r="BV15" i="97"/>
  <c r="BQ17" i="97"/>
  <c r="BU17" i="97"/>
  <c r="BP19" i="97"/>
  <c r="BT19" i="97"/>
  <c r="BX19" i="97"/>
  <c r="BS21" i="97"/>
  <c r="BW21" i="97"/>
  <c r="BO19" i="97"/>
  <c r="AV15" i="97"/>
  <c r="BF7" i="97"/>
  <c r="AX12" i="97"/>
  <c r="BO15" i="97"/>
  <c r="AV7" i="97"/>
  <c r="AV17" i="97"/>
  <c r="AY7" i="97"/>
  <c r="BC7" i="97"/>
  <c r="AW9" i="97"/>
  <c r="BA9" i="97"/>
  <c r="BE9" i="97"/>
  <c r="AY12" i="97"/>
  <c r="BC12" i="97"/>
  <c r="AW15" i="97"/>
  <c r="BA15" i="97"/>
  <c r="BE15" i="97"/>
  <c r="AY17" i="97"/>
  <c r="BC17" i="97"/>
  <c r="AW21" i="97"/>
  <c r="BA21" i="97"/>
  <c r="BE21" i="97"/>
  <c r="BG12" i="97"/>
  <c r="BH7" i="97"/>
  <c r="BL7" i="97"/>
  <c r="BJ9" i="97"/>
  <c r="BH12" i="97"/>
  <c r="BL12" i="97"/>
  <c r="BJ15" i="97"/>
  <c r="BH17" i="97"/>
  <c r="BL17" i="97"/>
  <c r="BJ21" i="97"/>
  <c r="BN7" i="97"/>
  <c r="BN17" i="97"/>
  <c r="BR7" i="97"/>
  <c r="BV7" i="97"/>
  <c r="BQ9" i="97"/>
  <c r="BU9" i="97"/>
  <c r="BP12" i="97"/>
  <c r="BT12" i="97"/>
  <c r="BX12" i="97"/>
  <c r="BS15" i="97"/>
  <c r="BW15" i="97"/>
  <c r="BR17" i="97"/>
  <c r="BV17" i="97"/>
  <c r="BQ19" i="97"/>
  <c r="BU19" i="97"/>
  <c r="BP21" i="97"/>
  <c r="BT21" i="97"/>
  <c r="BX21" i="97"/>
  <c r="AV12" i="97"/>
  <c r="BO21" i="97"/>
  <c r="AX7" i="97"/>
  <c r="BD9" i="97"/>
  <c r="BO7" i="97"/>
  <c r="BO17" i="97"/>
  <c r="AV9" i="97"/>
  <c r="AV21" i="97"/>
  <c r="AZ7" i="97"/>
  <c r="BD7" i="97"/>
  <c r="AX9" i="97"/>
  <c r="BB9" i="97"/>
  <c r="BF9" i="97"/>
  <c r="AZ12" i="97"/>
  <c r="BD12" i="97"/>
  <c r="AX15" i="97"/>
  <c r="BB15" i="97"/>
  <c r="BF15" i="97"/>
  <c r="AZ17" i="97"/>
  <c r="BD17" i="97"/>
  <c r="AX21" i="97"/>
  <c r="BB21" i="97"/>
  <c r="BF21" i="97"/>
  <c r="BG15" i="97"/>
  <c r="BI7" i="97"/>
  <c r="BM7" i="97"/>
  <c r="BK9" i="97"/>
  <c r="BI12" i="97"/>
  <c r="BM12" i="97"/>
  <c r="BK15" i="97"/>
  <c r="BI17" i="97"/>
  <c r="BM17" i="97"/>
  <c r="BK21" i="97"/>
  <c r="BN9" i="97"/>
  <c r="BN21" i="97"/>
  <c r="BS7" i="97"/>
  <c r="BW7" i="97"/>
  <c r="BR9" i="97"/>
  <c r="BV9" i="97"/>
  <c r="BQ12" i="97"/>
  <c r="BU12" i="97"/>
  <c r="BP15" i="97"/>
  <c r="BT15" i="97"/>
  <c r="BX15" i="97"/>
  <c r="BS17" i="97"/>
  <c r="BW17" i="97"/>
  <c r="BR19" i="97"/>
  <c r="BV19" i="97"/>
  <c r="BQ21" i="97"/>
  <c r="BU21" i="97"/>
  <c r="AW7" i="97"/>
  <c r="BA7" i="97"/>
  <c r="BE7" i="97"/>
  <c r="AY9" i="97"/>
  <c r="BC9" i="97"/>
  <c r="AW12" i="97"/>
  <c r="BA12" i="97"/>
  <c r="BE12" i="97"/>
  <c r="AY15" i="97"/>
  <c r="BC15" i="97"/>
  <c r="AW17" i="97"/>
  <c r="BA17" i="97"/>
  <c r="BE17" i="97"/>
  <c r="AY21" i="97"/>
  <c r="BC21" i="97"/>
  <c r="BG7" i="97"/>
  <c r="BG17" i="97"/>
  <c r="BJ7" i="97"/>
  <c r="BH9" i="97"/>
  <c r="BL9" i="97"/>
  <c r="BJ12" i="97"/>
  <c r="BH15" i="97"/>
  <c r="BL15" i="97"/>
  <c r="BJ17" i="97"/>
  <c r="BH21" i="97"/>
  <c r="BL21" i="97"/>
  <c r="BN12" i="97"/>
  <c r="BP7" i="97"/>
  <c r="BT7" i="97"/>
  <c r="BX7" i="97"/>
  <c r="BS9" i="97"/>
  <c r="BW9" i="97"/>
  <c r="BR12" i="97"/>
  <c r="BV12" i="97"/>
  <c r="BQ15" i="97"/>
  <c r="BU15" i="97"/>
  <c r="BP17" i="97"/>
  <c r="BT17" i="97"/>
  <c r="BX17" i="97"/>
  <c r="BS19" i="97"/>
  <c r="BW19" i="97"/>
  <c r="BR21" i="97"/>
  <c r="BV21" i="97"/>
  <c r="AE13" i="3"/>
  <c r="AL13" i="3"/>
  <c r="AP13" i="3"/>
  <c r="AE10" i="3"/>
  <c r="AD13" i="3"/>
  <c r="AA10" i="3"/>
  <c r="AI10" i="3"/>
  <c r="AL10" i="3"/>
  <c r="AN13" i="3"/>
  <c r="AR13" i="3"/>
  <c r="AC13" i="3"/>
  <c r="AG13" i="3"/>
  <c r="AM10" i="3"/>
  <c r="AO13" i="3"/>
  <c r="AS10" i="3"/>
  <c r="AC10" i="3"/>
  <c r="AG10" i="3"/>
  <c r="Z13" i="3"/>
  <c r="AH13" i="3"/>
  <c r="AN10" i="3"/>
  <c r="AQ10" i="3"/>
  <c r="AT10" i="3"/>
  <c r="AX10" i="3"/>
  <c r="AS13" i="3"/>
  <c r="AW13" i="3"/>
  <c r="BA13" i="3"/>
  <c r="AR10" i="3"/>
  <c r="Y13" i="3"/>
  <c r="AB13" i="3"/>
  <c r="AF13" i="3"/>
  <c r="AJ13" i="3"/>
  <c r="AP10" i="3"/>
  <c r="AB10" i="3"/>
  <c r="AF10" i="3"/>
  <c r="AK13" i="3"/>
  <c r="AW10" i="3"/>
  <c r="BA10" i="3"/>
  <c r="Y10" i="3"/>
  <c r="Z10" i="3"/>
  <c r="AD10" i="3"/>
  <c r="AH10" i="3"/>
  <c r="AA13" i="3"/>
  <c r="AI13" i="3"/>
  <c r="AJ10" i="3"/>
  <c r="AK10" i="3"/>
  <c r="AO10" i="3"/>
  <c r="AM13" i="3"/>
  <c r="AQ13" i="3"/>
  <c r="AU10" i="3"/>
  <c r="AY10" i="3"/>
  <c r="AT13" i="3"/>
  <c r="AX13" i="3"/>
  <c r="AV13" i="3"/>
  <c r="AV10" i="3"/>
  <c r="AZ10" i="3"/>
  <c r="AU13" i="3"/>
  <c r="AY13" i="3"/>
  <c r="AZ13" i="3"/>
  <c r="B3" i="77"/>
  <c r="B4" i="77"/>
  <c r="B6" i="77"/>
  <c r="AM14" i="89" l="1"/>
  <c r="AM14" i="90"/>
  <c r="AM14" i="108"/>
  <c r="AM14" i="87"/>
  <c r="AM14" i="88"/>
  <c r="AM14" i="109"/>
  <c r="AB11" i="90"/>
  <c r="AB11" i="109"/>
  <c r="AB11" i="108"/>
  <c r="AB11" i="88"/>
  <c r="AB11" i="89"/>
  <c r="AB11" i="87"/>
  <c r="S14" i="90"/>
  <c r="S14" i="89"/>
  <c r="S14" i="108"/>
  <c r="S14" i="109"/>
  <c r="S14" i="87"/>
  <c r="S14" i="88"/>
  <c r="AE14" i="89"/>
  <c r="AE14" i="90"/>
  <c r="AE14" i="108"/>
  <c r="AE14" i="87"/>
  <c r="AE14" i="109"/>
  <c r="AE14" i="88"/>
  <c r="AL14" i="90"/>
  <c r="AL14" i="89"/>
  <c r="AL14" i="109"/>
  <c r="AL14" i="108"/>
  <c r="AL14" i="88"/>
  <c r="AL14" i="87"/>
  <c r="AI14" i="90"/>
  <c r="AI14" i="89"/>
  <c r="AI14" i="108"/>
  <c r="AI14" i="109"/>
  <c r="AI14" i="87"/>
  <c r="AI14" i="88"/>
  <c r="AH11" i="90"/>
  <c r="AH11" i="89"/>
  <c r="AH11" i="108"/>
  <c r="AH11" i="87"/>
  <c r="AH11" i="109"/>
  <c r="AH11" i="88"/>
  <c r="X11" i="109"/>
  <c r="X11" i="90"/>
  <c r="X11" i="89"/>
  <c r="X11" i="88"/>
  <c r="X11" i="87"/>
  <c r="X11" i="108"/>
  <c r="U11" i="90"/>
  <c r="U11" i="89"/>
  <c r="U11" i="109"/>
  <c r="U11" i="108"/>
  <c r="U11" i="87"/>
  <c r="U11" i="88"/>
  <c r="AN11" i="109"/>
  <c r="AN11" i="90"/>
  <c r="AN11" i="89"/>
  <c r="AN11" i="88"/>
  <c r="AN11" i="108"/>
  <c r="AN11" i="87"/>
  <c r="O11" i="90"/>
  <c r="O11" i="89"/>
  <c r="O11" i="109"/>
  <c r="O11" i="88"/>
  <c r="O11" i="87"/>
  <c r="O11" i="108"/>
  <c r="O14" i="89"/>
  <c r="O14" i="108"/>
  <c r="O14" i="90"/>
  <c r="O14" i="87"/>
  <c r="O14" i="109"/>
  <c r="O14" i="88"/>
  <c r="AJ14" i="89"/>
  <c r="AJ14" i="90"/>
  <c r="AJ14" i="108"/>
  <c r="AJ14" i="88"/>
  <c r="AJ14" i="87"/>
  <c r="AJ14" i="109"/>
  <c r="AD11" i="90"/>
  <c r="AD11" i="89"/>
  <c r="AD11" i="109"/>
  <c r="AD11" i="87"/>
  <c r="AD11" i="108"/>
  <c r="AD11" i="88"/>
  <c r="T11" i="90"/>
  <c r="T11" i="109"/>
  <c r="T11" i="89"/>
  <c r="T11" i="88"/>
  <c r="T11" i="108"/>
  <c r="T11" i="87"/>
  <c r="Z11" i="90"/>
  <c r="Z11" i="89"/>
  <c r="Z11" i="87"/>
  <c r="Z11" i="109"/>
  <c r="Z11" i="88"/>
  <c r="Z11" i="108"/>
  <c r="AA14" i="90"/>
  <c r="AA14" i="89"/>
  <c r="AA14" i="108"/>
  <c r="AA14" i="109"/>
  <c r="AA14" i="87"/>
  <c r="AA14" i="88"/>
  <c r="Q14" i="90"/>
  <c r="Q14" i="89"/>
  <c r="Q14" i="109"/>
  <c r="Q14" i="88"/>
  <c r="Q14" i="108"/>
  <c r="Q14" i="87"/>
  <c r="R14" i="90"/>
  <c r="R14" i="89"/>
  <c r="R14" i="109"/>
  <c r="R14" i="108"/>
  <c r="R14" i="87"/>
  <c r="R14" i="88"/>
  <c r="AI11" i="89"/>
  <c r="AI11" i="90"/>
  <c r="AI11" i="109"/>
  <c r="AI11" i="87"/>
  <c r="AI11" i="88"/>
  <c r="AI11" i="108"/>
  <c r="L11" i="90"/>
  <c r="L11" i="109"/>
  <c r="L11" i="89"/>
  <c r="L11" i="108"/>
  <c r="L11" i="88"/>
  <c r="L11" i="87"/>
  <c r="AN14" i="90"/>
  <c r="AN14" i="89"/>
  <c r="AN14" i="109"/>
  <c r="AN14" i="88"/>
  <c r="AN14" i="108"/>
  <c r="AN14" i="87"/>
  <c r="M14" i="90"/>
  <c r="M14" i="109"/>
  <c r="M14" i="89"/>
  <c r="M14" i="108"/>
  <c r="M14" i="88"/>
  <c r="M14" i="87"/>
  <c r="Y14" i="90"/>
  <c r="Y14" i="89"/>
  <c r="Y14" i="109"/>
  <c r="Y14" i="108"/>
  <c r="Y14" i="88"/>
  <c r="Y14" i="87"/>
  <c r="AH14" i="90"/>
  <c r="AH14" i="89"/>
  <c r="AH14" i="109"/>
  <c r="AH14" i="108"/>
  <c r="AH14" i="88"/>
  <c r="AH14" i="87"/>
  <c r="AK14" i="90"/>
  <c r="AK14" i="109"/>
  <c r="AK14" i="89"/>
  <c r="AK14" i="88"/>
  <c r="AK14" i="108"/>
  <c r="AK14" i="87"/>
  <c r="Q11" i="90"/>
  <c r="Q11" i="109"/>
  <c r="Q11" i="108"/>
  <c r="Q11" i="89"/>
  <c r="Q11" i="88"/>
  <c r="Q11" i="87"/>
  <c r="AF14" i="90"/>
  <c r="AF14" i="89"/>
  <c r="AF14" i="109"/>
  <c r="AF14" i="88"/>
  <c r="AF14" i="87"/>
  <c r="AF14" i="108"/>
  <c r="Y11" i="90"/>
  <c r="Y11" i="109"/>
  <c r="Y11" i="89"/>
  <c r="Y11" i="108"/>
  <c r="Y11" i="88"/>
  <c r="Y11" i="87"/>
  <c r="AL11" i="90"/>
  <c r="AL11" i="89"/>
  <c r="AL11" i="109"/>
  <c r="AL11" i="108"/>
  <c r="AL11" i="87"/>
  <c r="AL11" i="88"/>
  <c r="N14" i="90"/>
  <c r="N14" i="89"/>
  <c r="N14" i="109"/>
  <c r="N14" i="108"/>
  <c r="N14" i="88"/>
  <c r="N14" i="87"/>
  <c r="S11" i="89"/>
  <c r="S11" i="90"/>
  <c r="S11" i="109"/>
  <c r="S11" i="88"/>
  <c r="S11" i="87"/>
  <c r="S11" i="108"/>
  <c r="AG11" i="90"/>
  <c r="AG11" i="109"/>
  <c r="AG11" i="108"/>
  <c r="AG11" i="88"/>
  <c r="AG11" i="89"/>
  <c r="AG11" i="87"/>
  <c r="AB14" i="90"/>
  <c r="AB14" i="89"/>
  <c r="AB14" i="88"/>
  <c r="AB14" i="108"/>
  <c r="AB14" i="87"/>
  <c r="AB14" i="109"/>
  <c r="N11" i="90"/>
  <c r="N11" i="89"/>
  <c r="N11" i="109"/>
  <c r="N11" i="88"/>
  <c r="N11" i="87"/>
  <c r="N11" i="108"/>
  <c r="AD14" i="90"/>
  <c r="AD14" i="89"/>
  <c r="AD14" i="109"/>
  <c r="AD14" i="108"/>
  <c r="AD14" i="88"/>
  <c r="AD14" i="87"/>
  <c r="W11" i="90"/>
  <c r="W11" i="89"/>
  <c r="W11" i="109"/>
  <c r="W11" i="108"/>
  <c r="W11" i="87"/>
  <c r="W11" i="88"/>
  <c r="AJ11" i="90"/>
  <c r="AJ11" i="109"/>
  <c r="AJ11" i="89"/>
  <c r="AJ11" i="88"/>
  <c r="AJ11" i="87"/>
  <c r="AJ11" i="108"/>
  <c r="AC11" i="90"/>
  <c r="AC11" i="89"/>
  <c r="AC11" i="109"/>
  <c r="AC11" i="108"/>
  <c r="AC11" i="88"/>
  <c r="AC11" i="87"/>
  <c r="L14" i="90"/>
  <c r="L14" i="89"/>
  <c r="L14" i="88"/>
  <c r="L14" i="109"/>
  <c r="L14" i="108"/>
  <c r="L14" i="87"/>
  <c r="AA11" i="89"/>
  <c r="AA11" i="90"/>
  <c r="AA11" i="108"/>
  <c r="AA11" i="87"/>
  <c r="AA11" i="88"/>
  <c r="AA11" i="109"/>
  <c r="P11" i="109"/>
  <c r="P11" i="89"/>
  <c r="P11" i="90"/>
  <c r="P11" i="108"/>
  <c r="P11" i="88"/>
  <c r="P11" i="87"/>
  <c r="T14" i="89"/>
  <c r="T14" i="108"/>
  <c r="T14" i="88"/>
  <c r="T14" i="90"/>
  <c r="T14" i="87"/>
  <c r="T14" i="109"/>
  <c r="R11" i="90"/>
  <c r="R11" i="89"/>
  <c r="R11" i="88"/>
  <c r="R11" i="108"/>
  <c r="R11" i="87"/>
  <c r="R11" i="109"/>
  <c r="AM11" i="90"/>
  <c r="AM11" i="89"/>
  <c r="AM11" i="109"/>
  <c r="AM11" i="108"/>
  <c r="AM11" i="87"/>
  <c r="AM11" i="88"/>
  <c r="AG14" i="90"/>
  <c r="AG14" i="89"/>
  <c r="AG14" i="109"/>
  <c r="AG14" i="88"/>
  <c r="AG14" i="108"/>
  <c r="AG14" i="87"/>
  <c r="Z14" i="90"/>
  <c r="Z14" i="89"/>
  <c r="Z14" i="109"/>
  <c r="Z14" i="108"/>
  <c r="Z14" i="87"/>
  <c r="Z14" i="88"/>
  <c r="V14" i="90"/>
  <c r="V14" i="89"/>
  <c r="V14" i="109"/>
  <c r="V14" i="88"/>
  <c r="V14" i="108"/>
  <c r="V14" i="87"/>
  <c r="M11" i="90"/>
  <c r="M11" i="89"/>
  <c r="M11" i="109"/>
  <c r="M11" i="108"/>
  <c r="M11" i="88"/>
  <c r="M11" i="87"/>
  <c r="X14" i="90"/>
  <c r="X14" i="89"/>
  <c r="X14" i="109"/>
  <c r="X14" i="88"/>
  <c r="X14" i="108"/>
  <c r="X14" i="87"/>
  <c r="W14" i="89"/>
  <c r="W14" i="90"/>
  <c r="W14" i="108"/>
  <c r="W14" i="87"/>
  <c r="W14" i="88"/>
  <c r="W14" i="109"/>
  <c r="AE11" i="90"/>
  <c r="AE11" i="89"/>
  <c r="AE11" i="109"/>
  <c r="AE11" i="87"/>
  <c r="AE11" i="108"/>
  <c r="AE11" i="88"/>
  <c r="AK11" i="90"/>
  <c r="AK11" i="89"/>
  <c r="AK11" i="109"/>
  <c r="AK11" i="108"/>
  <c r="AK11" i="88"/>
  <c r="AK11" i="87"/>
  <c r="U14" i="90"/>
  <c r="U14" i="109"/>
  <c r="U14" i="88"/>
  <c r="U14" i="87"/>
  <c r="U14" i="89"/>
  <c r="U14" i="108"/>
  <c r="AF11" i="109"/>
  <c r="AF11" i="89"/>
  <c r="AF11" i="88"/>
  <c r="AF11" i="90"/>
  <c r="AF11" i="108"/>
  <c r="AF11" i="87"/>
  <c r="P14" i="90"/>
  <c r="P14" i="109"/>
  <c r="P14" i="88"/>
  <c r="P14" i="89"/>
  <c r="P14" i="108"/>
  <c r="P14" i="87"/>
  <c r="V11" i="90"/>
  <c r="V11" i="89"/>
  <c r="V11" i="109"/>
  <c r="V11" i="88"/>
  <c r="V11" i="87"/>
  <c r="V11" i="108"/>
  <c r="AC14" i="90"/>
  <c r="AC14" i="109"/>
  <c r="AC14" i="89"/>
  <c r="AC14" i="108"/>
  <c r="AC14" i="88"/>
  <c r="AC14" i="87"/>
  <c r="AJ10" i="75"/>
  <c r="AJ10" i="99"/>
  <c r="AJ10" i="81"/>
  <c r="AJ10" i="72"/>
  <c r="AJ10" i="71"/>
  <c r="AJ10" i="98"/>
  <c r="AJ10" i="80"/>
  <c r="AJ10" i="69"/>
  <c r="Y13" i="75"/>
  <c r="Y13" i="99"/>
  <c r="Y13" i="81"/>
  <c r="Y13" i="72"/>
  <c r="Y13" i="71"/>
  <c r="Y13" i="98"/>
  <c r="Y13" i="80"/>
  <c r="Y13" i="69"/>
  <c r="AL10" i="75"/>
  <c r="AL10" i="99"/>
  <c r="AL10" i="81"/>
  <c r="AL10" i="72"/>
  <c r="AL10" i="71"/>
  <c r="AL10" i="98"/>
  <c r="AL10" i="80"/>
  <c r="AL10" i="69"/>
  <c r="AZ10" i="75"/>
  <c r="AZ10" i="99"/>
  <c r="AZ10" i="81"/>
  <c r="AZ10" i="72"/>
  <c r="AZ10" i="71"/>
  <c r="AZ10" i="98"/>
  <c r="AZ10" i="80"/>
  <c r="AZ10" i="69"/>
  <c r="AT13" i="75"/>
  <c r="AT13" i="99"/>
  <c r="AT13" i="81"/>
  <c r="AT13" i="72"/>
  <c r="AT13" i="71"/>
  <c r="AT13" i="98"/>
  <c r="AT13" i="80"/>
  <c r="AT13" i="69"/>
  <c r="AM13" i="75"/>
  <c r="AM13" i="99"/>
  <c r="AM13" i="81"/>
  <c r="AM13" i="72"/>
  <c r="AM13" i="71"/>
  <c r="AM13" i="98"/>
  <c r="AM13" i="80"/>
  <c r="AM13" i="69"/>
  <c r="AI13" i="75"/>
  <c r="AI13" i="99"/>
  <c r="AI13" i="81"/>
  <c r="AI13" i="72"/>
  <c r="AI13" i="71"/>
  <c r="AI13" i="98"/>
  <c r="AI13" i="80"/>
  <c r="AI13" i="69"/>
  <c r="Z10" i="75"/>
  <c r="Z10" i="99"/>
  <c r="Z10" i="81"/>
  <c r="Z10" i="72"/>
  <c r="Z10" i="71"/>
  <c r="Z10" i="98"/>
  <c r="Z10" i="80"/>
  <c r="Z10" i="69"/>
  <c r="AK13" i="75"/>
  <c r="AK13" i="99"/>
  <c r="AK13" i="81"/>
  <c r="AK13" i="72"/>
  <c r="AK13" i="71"/>
  <c r="AK13" i="98"/>
  <c r="AK13" i="80"/>
  <c r="AK13" i="69"/>
  <c r="AJ13" i="75"/>
  <c r="AJ13" i="99"/>
  <c r="AJ13" i="81"/>
  <c r="AJ13" i="72"/>
  <c r="AJ13" i="71"/>
  <c r="AJ13" i="98"/>
  <c r="AJ13" i="80"/>
  <c r="AJ13" i="69"/>
  <c r="AR10" i="75"/>
  <c r="AR10" i="99"/>
  <c r="AR10" i="81"/>
  <c r="AR10" i="72"/>
  <c r="AR10" i="71"/>
  <c r="AR10" i="98"/>
  <c r="AR10" i="80"/>
  <c r="AR10" i="69"/>
  <c r="AX10" i="75"/>
  <c r="AX10" i="99"/>
  <c r="AX10" i="81"/>
  <c r="AX10" i="72"/>
  <c r="AX10" i="71"/>
  <c r="AX10" i="98"/>
  <c r="AX10" i="80"/>
  <c r="AX10" i="69"/>
  <c r="AH13" i="75"/>
  <c r="AH13" i="99"/>
  <c r="AH13" i="81"/>
  <c r="AH13" i="72"/>
  <c r="AH13" i="71"/>
  <c r="AH13" i="98"/>
  <c r="AH13" i="80"/>
  <c r="AH13" i="69"/>
  <c r="AS10" i="75"/>
  <c r="AS10" i="99"/>
  <c r="AS10" i="81"/>
  <c r="AS10" i="72"/>
  <c r="AS10" i="71"/>
  <c r="AS10" i="98"/>
  <c r="AS10" i="80"/>
  <c r="AS10" i="69"/>
  <c r="AC13" i="75"/>
  <c r="AC13" i="99"/>
  <c r="AC13" i="81"/>
  <c r="AC13" i="72"/>
  <c r="AC13" i="71"/>
  <c r="AC13" i="98"/>
  <c r="AC13" i="80"/>
  <c r="AC13" i="69"/>
  <c r="AI10" i="75"/>
  <c r="AI10" i="99"/>
  <c r="AI10" i="81"/>
  <c r="AI10" i="72"/>
  <c r="AI10" i="71"/>
  <c r="AI10" i="98"/>
  <c r="AI10" i="80"/>
  <c r="AI10" i="69"/>
  <c r="AP13" i="75"/>
  <c r="AP13" i="99"/>
  <c r="AP13" i="81"/>
  <c r="AP13" i="72"/>
  <c r="AP13" i="71"/>
  <c r="AP13" i="98"/>
  <c r="AP13" i="80"/>
  <c r="AP13" i="69"/>
  <c r="AX13" i="75"/>
  <c r="AX13" i="99"/>
  <c r="AX13" i="81"/>
  <c r="AX13" i="72"/>
  <c r="AX13" i="71"/>
  <c r="AX13" i="98"/>
  <c r="AX13" i="80"/>
  <c r="AX13" i="69"/>
  <c r="AP10" i="75"/>
  <c r="AP10" i="99"/>
  <c r="AP10" i="81"/>
  <c r="AP10" i="72"/>
  <c r="AP10" i="71"/>
  <c r="AP10" i="98"/>
  <c r="AP10" i="80"/>
  <c r="AP10" i="69"/>
  <c r="AG13" i="75"/>
  <c r="AG13" i="99"/>
  <c r="AG13" i="81"/>
  <c r="AG13" i="72"/>
  <c r="AG13" i="71"/>
  <c r="AG13" i="98"/>
  <c r="AG13" i="80"/>
  <c r="AG13" i="69"/>
  <c r="AZ13" i="75"/>
  <c r="AZ13" i="99"/>
  <c r="AZ13" i="81"/>
  <c r="AZ13" i="72"/>
  <c r="AZ13" i="71"/>
  <c r="AZ13" i="98"/>
  <c r="AZ13" i="80"/>
  <c r="AZ13" i="69"/>
  <c r="AV10" i="75"/>
  <c r="AV10" i="99"/>
  <c r="AV10" i="81"/>
  <c r="AV10" i="72"/>
  <c r="AV10" i="71"/>
  <c r="AV10" i="98"/>
  <c r="AV10" i="80"/>
  <c r="AV10" i="69"/>
  <c r="AY10" i="75"/>
  <c r="AY10" i="99"/>
  <c r="AY10" i="81"/>
  <c r="AY10" i="72"/>
  <c r="AY10" i="71"/>
  <c r="AY10" i="98"/>
  <c r="AY10" i="80"/>
  <c r="AY10" i="69"/>
  <c r="AO10" i="75"/>
  <c r="AO10" i="99"/>
  <c r="AO10" i="81"/>
  <c r="AO10" i="72"/>
  <c r="AO10" i="71"/>
  <c r="AO10" i="98"/>
  <c r="AO10" i="80"/>
  <c r="AO10" i="69"/>
  <c r="AA13" i="75"/>
  <c r="AA13" i="99"/>
  <c r="AA13" i="81"/>
  <c r="AA13" i="72"/>
  <c r="AA13" i="71"/>
  <c r="AA13" i="98"/>
  <c r="AA13" i="80"/>
  <c r="AA13" i="69"/>
  <c r="Y10" i="75"/>
  <c r="Y10" i="99"/>
  <c r="Y10" i="81"/>
  <c r="Y10" i="72"/>
  <c r="Y10" i="71"/>
  <c r="Y10" i="98"/>
  <c r="Y10" i="80"/>
  <c r="Y10" i="69"/>
  <c r="AF10" i="75"/>
  <c r="AF10" i="99"/>
  <c r="AF10" i="81"/>
  <c r="AF10" i="72"/>
  <c r="AF10" i="71"/>
  <c r="AF10" i="98"/>
  <c r="AF10" i="80"/>
  <c r="AF10" i="69"/>
  <c r="AF13" i="75"/>
  <c r="AF13" i="99"/>
  <c r="AF13" i="81"/>
  <c r="AF13" i="72"/>
  <c r="AF13" i="71"/>
  <c r="AF13" i="98"/>
  <c r="AF13" i="80"/>
  <c r="AF13" i="69"/>
  <c r="BA13" i="75"/>
  <c r="BA13" i="99"/>
  <c r="BA13" i="81"/>
  <c r="BA13" i="72"/>
  <c r="BA13" i="71"/>
  <c r="BA13" i="98"/>
  <c r="BA13" i="80"/>
  <c r="BA13" i="69"/>
  <c r="AT10" i="75"/>
  <c r="AT10" i="99"/>
  <c r="AT10" i="81"/>
  <c r="AT10" i="72"/>
  <c r="AT10" i="71"/>
  <c r="AT10" i="98"/>
  <c r="AT10" i="80"/>
  <c r="AT10" i="69"/>
  <c r="Z13" i="75"/>
  <c r="Z13" i="99"/>
  <c r="Z13" i="81"/>
  <c r="Z13" i="72"/>
  <c r="Z13" i="71"/>
  <c r="Z13" i="98"/>
  <c r="Z13" i="80"/>
  <c r="Z13" i="69"/>
  <c r="AO13" i="75"/>
  <c r="AO13" i="99"/>
  <c r="AO13" i="81"/>
  <c r="AO13" i="72"/>
  <c r="AO13" i="71"/>
  <c r="AO13" i="98"/>
  <c r="AO13" i="80"/>
  <c r="AO13" i="69"/>
  <c r="AR13" i="75"/>
  <c r="AR13" i="99"/>
  <c r="AR13" i="81"/>
  <c r="AR13" i="72"/>
  <c r="AR13" i="71"/>
  <c r="AR13" i="98"/>
  <c r="AR13" i="80"/>
  <c r="AR13" i="69"/>
  <c r="AA10" i="75"/>
  <c r="AA10" i="99"/>
  <c r="AA10" i="81"/>
  <c r="AA10" i="72"/>
  <c r="AA10" i="71"/>
  <c r="AA10" i="98"/>
  <c r="AA10" i="80"/>
  <c r="AA10" i="69"/>
  <c r="AL13" i="75"/>
  <c r="AL13" i="99"/>
  <c r="AL13" i="81"/>
  <c r="AL13" i="72"/>
  <c r="AL13" i="71"/>
  <c r="AL13" i="98"/>
  <c r="AL13" i="80"/>
  <c r="AL13" i="69"/>
  <c r="AU13" i="75"/>
  <c r="AU13" i="99"/>
  <c r="AU13" i="81"/>
  <c r="AU13" i="72"/>
  <c r="AU13" i="71"/>
  <c r="AU13" i="98"/>
  <c r="AU13" i="80"/>
  <c r="AU13" i="69"/>
  <c r="AQ13" i="75"/>
  <c r="AQ13" i="99"/>
  <c r="AQ13" i="81"/>
  <c r="AQ13" i="72"/>
  <c r="AQ13" i="71"/>
  <c r="AQ13" i="98"/>
  <c r="AQ13" i="80"/>
  <c r="AQ13" i="69"/>
  <c r="AD10" i="75"/>
  <c r="AD10" i="99"/>
  <c r="AD10" i="81"/>
  <c r="AD10" i="72"/>
  <c r="AD10" i="71"/>
  <c r="AD10" i="98"/>
  <c r="AD10" i="80"/>
  <c r="AD10" i="69"/>
  <c r="AW10" i="75"/>
  <c r="AW10" i="99"/>
  <c r="AW10" i="81"/>
  <c r="AW10" i="72"/>
  <c r="AW10" i="71"/>
  <c r="AW10" i="98"/>
  <c r="AW10" i="80"/>
  <c r="AW10" i="69"/>
  <c r="AS13" i="75"/>
  <c r="AS13" i="99"/>
  <c r="AS13" i="81"/>
  <c r="AS13" i="72"/>
  <c r="AS13" i="71"/>
  <c r="AS13" i="98"/>
  <c r="AS13" i="80"/>
  <c r="AS13" i="69"/>
  <c r="AN10" i="75"/>
  <c r="AN10" i="99"/>
  <c r="AN10" i="81"/>
  <c r="AN10" i="72"/>
  <c r="AN10" i="71"/>
  <c r="AN10" i="98"/>
  <c r="AN10" i="80"/>
  <c r="AN10" i="69"/>
  <c r="AC10" i="75"/>
  <c r="AC10" i="99"/>
  <c r="AC10" i="81"/>
  <c r="AC10" i="72"/>
  <c r="AC10" i="71"/>
  <c r="AC10" i="98"/>
  <c r="AC10" i="80"/>
  <c r="AC10" i="69"/>
  <c r="AE10" i="75"/>
  <c r="AE10" i="99"/>
  <c r="AE10" i="81"/>
  <c r="AE10" i="72"/>
  <c r="AE10" i="71"/>
  <c r="AE10" i="98"/>
  <c r="AE10" i="80"/>
  <c r="AE10" i="69"/>
  <c r="AY13" i="75"/>
  <c r="AY13" i="99"/>
  <c r="AY13" i="81"/>
  <c r="AY13" i="72"/>
  <c r="AY13" i="71"/>
  <c r="AY13" i="98"/>
  <c r="AY13" i="80"/>
  <c r="AY13" i="69"/>
  <c r="AV13" i="75"/>
  <c r="AV13" i="99"/>
  <c r="AV13" i="81"/>
  <c r="AV13" i="72"/>
  <c r="AV13" i="71"/>
  <c r="AV13" i="98"/>
  <c r="AV13" i="80"/>
  <c r="AV13" i="69"/>
  <c r="AU10" i="75"/>
  <c r="AU10" i="99"/>
  <c r="AU10" i="81"/>
  <c r="AU10" i="72"/>
  <c r="AU10" i="71"/>
  <c r="AU10" i="98"/>
  <c r="AU10" i="80"/>
  <c r="AU10" i="69"/>
  <c r="AK10" i="75"/>
  <c r="AK10" i="99"/>
  <c r="AK10" i="81"/>
  <c r="AK10" i="72"/>
  <c r="AK10" i="71"/>
  <c r="AK10" i="98"/>
  <c r="AK10" i="80"/>
  <c r="AK10" i="69"/>
  <c r="AH10" i="75"/>
  <c r="AH10" i="99"/>
  <c r="AH10" i="81"/>
  <c r="AH10" i="72"/>
  <c r="AH10" i="71"/>
  <c r="AH10" i="98"/>
  <c r="AH10" i="80"/>
  <c r="AH10" i="69"/>
  <c r="BA10" i="75"/>
  <c r="BA10" i="99"/>
  <c r="BA10" i="81"/>
  <c r="BA10" i="72"/>
  <c r="BA10" i="71"/>
  <c r="BA10" i="98"/>
  <c r="BA10" i="80"/>
  <c r="BA10" i="69"/>
  <c r="AB10" i="75"/>
  <c r="AB10" i="99"/>
  <c r="AB10" i="81"/>
  <c r="AB10" i="72"/>
  <c r="AB10" i="71"/>
  <c r="AB10" i="98"/>
  <c r="AB10" i="80"/>
  <c r="AB10" i="69"/>
  <c r="AB13" i="75"/>
  <c r="AB13" i="99"/>
  <c r="AB13" i="81"/>
  <c r="AB13" i="72"/>
  <c r="AB13" i="71"/>
  <c r="AB13" i="98"/>
  <c r="AB13" i="80"/>
  <c r="AB13" i="69"/>
  <c r="AW13" i="75"/>
  <c r="AW13" i="99"/>
  <c r="AW13" i="81"/>
  <c r="AW13" i="72"/>
  <c r="AW13" i="71"/>
  <c r="AW13" i="98"/>
  <c r="AW13" i="80"/>
  <c r="AW13" i="69"/>
  <c r="AQ10" i="75"/>
  <c r="AQ10" i="99"/>
  <c r="AQ10" i="81"/>
  <c r="AQ10" i="72"/>
  <c r="AQ10" i="71"/>
  <c r="AQ10" i="98"/>
  <c r="AQ10" i="80"/>
  <c r="AQ10" i="69"/>
  <c r="AG10" i="75"/>
  <c r="AG10" i="99"/>
  <c r="AG10" i="81"/>
  <c r="AG10" i="72"/>
  <c r="AG10" i="71"/>
  <c r="AG10" i="98"/>
  <c r="AG10" i="80"/>
  <c r="AG10" i="69"/>
  <c r="AM10" i="75"/>
  <c r="AM10" i="99"/>
  <c r="AM10" i="81"/>
  <c r="AM10" i="72"/>
  <c r="AM10" i="71"/>
  <c r="AM10" i="98"/>
  <c r="AM10" i="80"/>
  <c r="AM10" i="69"/>
  <c r="AN13" i="75"/>
  <c r="AN13" i="99"/>
  <c r="AN13" i="81"/>
  <c r="AN13" i="72"/>
  <c r="AN13" i="71"/>
  <c r="AN13" i="98"/>
  <c r="AN13" i="80"/>
  <c r="AN13" i="69"/>
  <c r="AD13" i="75"/>
  <c r="AD13" i="99"/>
  <c r="AD13" i="81"/>
  <c r="AD13" i="72"/>
  <c r="AD13" i="71"/>
  <c r="AD13" i="98"/>
  <c r="AD13" i="80"/>
  <c r="AD13" i="69"/>
  <c r="AE13" i="75"/>
  <c r="AE13" i="99"/>
  <c r="AE13" i="81"/>
  <c r="AE13" i="72"/>
  <c r="AE13" i="71"/>
  <c r="AE13" i="98"/>
  <c r="AE13" i="80"/>
  <c r="AE13" i="69"/>
  <c r="BR13" i="97"/>
  <c r="BM10" i="97"/>
  <c r="BD13" i="97"/>
  <c r="BU13" i="97"/>
  <c r="BA10" i="97"/>
  <c r="AV13" i="97"/>
  <c r="BK10" i="97"/>
  <c r="BI10" i="97"/>
  <c r="BW10" i="97"/>
  <c r="BQ13" i="97"/>
  <c r="BJ13" i="97"/>
  <c r="BF13" i="97"/>
  <c r="AW10" i="97"/>
  <c r="BH13" i="97"/>
  <c r="BG13" i="97"/>
  <c r="BO10" i="97"/>
  <c r="BU10" i="97"/>
  <c r="BE13" i="97"/>
  <c r="BP10" i="97"/>
  <c r="AZ13" i="97"/>
  <c r="BF10" i="97"/>
  <c r="BM13" i="97"/>
  <c r="BN13" i="97"/>
  <c r="BT10" i="97"/>
  <c r="BP13" i="97"/>
  <c r="AZ10" i="97"/>
  <c r="BB10" i="97"/>
  <c r="BW13" i="97"/>
  <c r="BS10" i="97"/>
  <c r="BV10" i="97"/>
  <c r="BL10" i="97"/>
  <c r="AX13" i="97"/>
  <c r="AV10" i="97"/>
  <c r="BC10" i="97"/>
  <c r="BC13" i="97"/>
  <c r="BX13" i="97"/>
  <c r="BQ10" i="97"/>
  <c r="AW13" i="97"/>
  <c r="BL13" i="97"/>
  <c r="BO13" i="97"/>
  <c r="AX10" i="97"/>
  <c r="BI13" i="97"/>
  <c r="BG10" i="97"/>
  <c r="BV13" i="97"/>
  <c r="BS13" i="97"/>
  <c r="BR10" i="97"/>
  <c r="BH10" i="97"/>
  <c r="BE10" i="97"/>
  <c r="BX10" i="97"/>
  <c r="AY10" i="97"/>
  <c r="AY13" i="97"/>
  <c r="BT13" i="97"/>
  <c r="BN10" i="97"/>
  <c r="BD10" i="97"/>
  <c r="BJ10" i="97"/>
  <c r="BK13" i="97"/>
  <c r="BA13" i="97"/>
  <c r="BB13" i="97"/>
  <c r="F7" i="3"/>
  <c r="G7" i="3"/>
  <c r="I7" i="3"/>
  <c r="J7" i="3"/>
  <c r="K7" i="3"/>
  <c r="L7" i="3"/>
  <c r="M7" i="3"/>
  <c r="N7" i="3"/>
  <c r="O7" i="3"/>
  <c r="P7" i="3"/>
  <c r="Q7" i="3"/>
  <c r="R7" i="3"/>
  <c r="S7" i="3"/>
  <c r="T7" i="3"/>
  <c r="U7" i="3"/>
  <c r="V7" i="3"/>
  <c r="W7" i="3"/>
  <c r="X7" i="3"/>
  <c r="F9" i="3"/>
  <c r="G9" i="3"/>
  <c r="I9" i="3"/>
  <c r="J9" i="3"/>
  <c r="K9" i="3"/>
  <c r="L9" i="3"/>
  <c r="M9" i="3"/>
  <c r="N9" i="3"/>
  <c r="O9" i="3"/>
  <c r="P9" i="3"/>
  <c r="Q9" i="3"/>
  <c r="R9" i="3"/>
  <c r="S9" i="3"/>
  <c r="T9" i="3"/>
  <c r="U9" i="3"/>
  <c r="V9" i="3"/>
  <c r="W9" i="3"/>
  <c r="X9" i="3"/>
  <c r="Q10" i="3"/>
  <c r="F12" i="3"/>
  <c r="G12" i="3"/>
  <c r="I12" i="3"/>
  <c r="J12" i="3"/>
  <c r="K12" i="3"/>
  <c r="L12" i="3"/>
  <c r="M12" i="3"/>
  <c r="N12" i="3"/>
  <c r="O12" i="3"/>
  <c r="P12" i="3"/>
  <c r="Q12" i="3"/>
  <c r="R12" i="3"/>
  <c r="S12" i="3"/>
  <c r="T12" i="3"/>
  <c r="U12" i="3"/>
  <c r="V12" i="3"/>
  <c r="W12" i="3"/>
  <c r="X12" i="3"/>
  <c r="F15" i="3"/>
  <c r="G15" i="3"/>
  <c r="I15" i="3"/>
  <c r="J15" i="3"/>
  <c r="K15" i="3"/>
  <c r="L15" i="3"/>
  <c r="M15" i="3"/>
  <c r="N15" i="3"/>
  <c r="O15" i="3"/>
  <c r="P15" i="3"/>
  <c r="Q15" i="3"/>
  <c r="R15" i="3"/>
  <c r="S15" i="3"/>
  <c r="T15" i="3"/>
  <c r="U15" i="3"/>
  <c r="V15" i="3"/>
  <c r="W15" i="3"/>
  <c r="X15" i="3"/>
  <c r="F17" i="3"/>
  <c r="G17" i="3"/>
  <c r="I17" i="3"/>
  <c r="J17" i="3"/>
  <c r="K17" i="3"/>
  <c r="L17" i="3"/>
  <c r="M17" i="3"/>
  <c r="N17" i="3"/>
  <c r="O17" i="3"/>
  <c r="P17" i="3"/>
  <c r="Q17" i="3"/>
  <c r="R17" i="3"/>
  <c r="S17" i="3"/>
  <c r="T17" i="3"/>
  <c r="U17" i="3"/>
  <c r="V17" i="3"/>
  <c r="W17" i="3"/>
  <c r="X17" i="3"/>
  <c r="F19" i="3"/>
  <c r="G19" i="3"/>
  <c r="I19" i="3"/>
  <c r="J19" i="3"/>
  <c r="K19" i="3"/>
  <c r="L19" i="3"/>
  <c r="M19" i="3"/>
  <c r="N19" i="3"/>
  <c r="O19" i="3"/>
  <c r="P19" i="3"/>
  <c r="Q19" i="3"/>
  <c r="R19" i="3"/>
  <c r="S19" i="3"/>
  <c r="T19" i="3"/>
  <c r="U19" i="3"/>
  <c r="V19" i="3"/>
  <c r="W19" i="3"/>
  <c r="X19" i="3"/>
  <c r="F21" i="3"/>
  <c r="G21" i="3"/>
  <c r="I21" i="3"/>
  <c r="J21" i="3"/>
  <c r="K21" i="3"/>
  <c r="L21" i="3"/>
  <c r="M21" i="3"/>
  <c r="N21" i="3"/>
  <c r="O21" i="3"/>
  <c r="P21" i="3"/>
  <c r="Q21" i="3"/>
  <c r="R21" i="3"/>
  <c r="S21" i="3"/>
  <c r="T21" i="3"/>
  <c r="U21" i="3"/>
  <c r="V21" i="3"/>
  <c r="W21" i="3"/>
  <c r="X21" i="3"/>
  <c r="B7" i="3"/>
  <c r="D7" i="3"/>
  <c r="D7" i="103" s="1"/>
  <c r="E7" i="3"/>
  <c r="B9" i="3"/>
  <c r="D9" i="3"/>
  <c r="D9" i="103" s="1"/>
  <c r="E9" i="3"/>
  <c r="B12" i="3"/>
  <c r="D12" i="3"/>
  <c r="D12" i="103" s="1"/>
  <c r="E12" i="3"/>
  <c r="B15" i="3"/>
  <c r="D15" i="3"/>
  <c r="E15" i="3"/>
  <c r="B17" i="3"/>
  <c r="D17" i="3"/>
  <c r="E17" i="3"/>
  <c r="B19" i="3"/>
  <c r="D19" i="3"/>
  <c r="E19" i="3"/>
  <c r="B21" i="3"/>
  <c r="D21" i="3"/>
  <c r="E21" i="3"/>
  <c r="B13" i="110" l="1"/>
  <c r="B13" i="95"/>
  <c r="B13" i="94"/>
  <c r="B13" i="111"/>
  <c r="B13" i="93"/>
  <c r="B13" i="91"/>
  <c r="C8" i="110"/>
  <c r="C8" i="95"/>
  <c r="C8" i="94"/>
  <c r="C8" i="111"/>
  <c r="C8" i="93"/>
  <c r="C8" i="91"/>
  <c r="C10" i="95"/>
  <c r="C10" i="94"/>
  <c r="C10" i="111"/>
  <c r="C10" i="110"/>
  <c r="C10" i="93"/>
  <c r="C10" i="91"/>
  <c r="C13" i="95"/>
  <c r="C13" i="94"/>
  <c r="C13" i="111"/>
  <c r="C13" i="93"/>
  <c r="C13" i="91"/>
  <c r="C13" i="110"/>
  <c r="B10" i="111"/>
  <c r="B10" i="95"/>
  <c r="B10" i="94"/>
  <c r="B10" i="91"/>
  <c r="B10" i="110"/>
  <c r="B10" i="93"/>
  <c r="B8" i="110"/>
  <c r="B8" i="95"/>
  <c r="B8" i="94"/>
  <c r="B8" i="111"/>
  <c r="B8" i="93"/>
  <c r="B8" i="91"/>
  <c r="K10" i="90"/>
  <c r="K10" i="89"/>
  <c r="K10" i="109"/>
  <c r="K10" i="88"/>
  <c r="K10" i="87"/>
  <c r="K10" i="108"/>
  <c r="H13" i="90"/>
  <c r="H13" i="89"/>
  <c r="H13" i="109"/>
  <c r="H13" i="108"/>
  <c r="H13" i="88"/>
  <c r="H13" i="87"/>
  <c r="D13" i="90"/>
  <c r="D13" i="89"/>
  <c r="D13" i="109"/>
  <c r="D13" i="108"/>
  <c r="D13" i="88"/>
  <c r="D13" i="87"/>
  <c r="G10" i="90"/>
  <c r="G10" i="89"/>
  <c r="G10" i="109"/>
  <c r="G10" i="108"/>
  <c r="G10" i="88"/>
  <c r="G10" i="87"/>
  <c r="C10" i="90"/>
  <c r="C10" i="109"/>
  <c r="C10" i="89"/>
  <c r="C10" i="108"/>
  <c r="C10" i="88"/>
  <c r="C10" i="87"/>
  <c r="I8" i="90"/>
  <c r="I8" i="109"/>
  <c r="I8" i="88"/>
  <c r="I8" i="108"/>
  <c r="I8" i="89"/>
  <c r="I8" i="87"/>
  <c r="E8" i="90"/>
  <c r="E8" i="89"/>
  <c r="E8" i="109"/>
  <c r="E8" i="108"/>
  <c r="E8" i="88"/>
  <c r="E8" i="87"/>
  <c r="K13" i="90"/>
  <c r="K13" i="109"/>
  <c r="K13" i="108"/>
  <c r="K13" i="89"/>
  <c r="K13" i="88"/>
  <c r="K13" i="87"/>
  <c r="C13" i="90"/>
  <c r="C13" i="109"/>
  <c r="C13" i="89"/>
  <c r="C13" i="88"/>
  <c r="C13" i="108"/>
  <c r="C13" i="87"/>
  <c r="J10" i="89"/>
  <c r="J10" i="90"/>
  <c r="J10" i="109"/>
  <c r="J10" i="88"/>
  <c r="J10" i="87"/>
  <c r="J10" i="108"/>
  <c r="B10" i="90"/>
  <c r="B10" i="89"/>
  <c r="B10" i="109"/>
  <c r="B10" i="108"/>
  <c r="B10" i="87"/>
  <c r="B10" i="88"/>
  <c r="H8" i="89"/>
  <c r="H8" i="90"/>
  <c r="H8" i="109"/>
  <c r="H8" i="88"/>
  <c r="H8" i="87"/>
  <c r="H8" i="108"/>
  <c r="J13" i="109"/>
  <c r="J13" i="89"/>
  <c r="J13" i="90"/>
  <c r="J13" i="108"/>
  <c r="J13" i="88"/>
  <c r="J13" i="87"/>
  <c r="F13" i="90"/>
  <c r="F13" i="109"/>
  <c r="F13" i="108"/>
  <c r="F13" i="89"/>
  <c r="F13" i="88"/>
  <c r="F13" i="87"/>
  <c r="B13" i="90"/>
  <c r="B13" i="89"/>
  <c r="B13" i="108"/>
  <c r="B13" i="88"/>
  <c r="B13" i="109"/>
  <c r="B13" i="87"/>
  <c r="I10" i="89"/>
  <c r="I10" i="90"/>
  <c r="I10" i="109"/>
  <c r="I10" i="108"/>
  <c r="I10" i="88"/>
  <c r="I10" i="87"/>
  <c r="E10" i="89"/>
  <c r="E10" i="90"/>
  <c r="E10" i="109"/>
  <c r="E10" i="88"/>
  <c r="E10" i="87"/>
  <c r="E10" i="108"/>
  <c r="K8" i="89"/>
  <c r="K8" i="90"/>
  <c r="K8" i="109"/>
  <c r="K8" i="108"/>
  <c r="K8" i="88"/>
  <c r="K8" i="87"/>
  <c r="G8" i="89"/>
  <c r="G8" i="108"/>
  <c r="G8" i="87"/>
  <c r="G8" i="90"/>
  <c r="G8" i="109"/>
  <c r="G8" i="88"/>
  <c r="C8" i="89"/>
  <c r="C8" i="90"/>
  <c r="C8" i="109"/>
  <c r="C8" i="108"/>
  <c r="C8" i="87"/>
  <c r="C8" i="88"/>
  <c r="G13" i="90"/>
  <c r="G13" i="89"/>
  <c r="G13" i="109"/>
  <c r="G13" i="88"/>
  <c r="G13" i="87"/>
  <c r="G13" i="108"/>
  <c r="F10" i="89"/>
  <c r="F10" i="109"/>
  <c r="F10" i="90"/>
  <c r="F10" i="108"/>
  <c r="F10" i="87"/>
  <c r="F10" i="88"/>
  <c r="D8" i="89"/>
  <c r="D8" i="109"/>
  <c r="D8" i="90"/>
  <c r="D8" i="88"/>
  <c r="D8" i="108"/>
  <c r="D8" i="87"/>
  <c r="I13" i="90"/>
  <c r="I13" i="89"/>
  <c r="I13" i="109"/>
  <c r="I13" i="108"/>
  <c r="I13" i="87"/>
  <c r="I13" i="88"/>
  <c r="E13" i="89"/>
  <c r="E13" i="90"/>
  <c r="E13" i="108"/>
  <c r="E13" i="87"/>
  <c r="E13" i="109"/>
  <c r="E13" i="88"/>
  <c r="D11" i="90"/>
  <c r="D11" i="109"/>
  <c r="D11" i="89"/>
  <c r="D11" i="88"/>
  <c r="D11" i="87"/>
  <c r="D11" i="108"/>
  <c r="H10" i="90"/>
  <c r="H10" i="89"/>
  <c r="H10" i="108"/>
  <c r="H10" i="88"/>
  <c r="H10" i="87"/>
  <c r="H10" i="109"/>
  <c r="D10" i="90"/>
  <c r="D10" i="89"/>
  <c r="D10" i="109"/>
  <c r="D10" i="108"/>
  <c r="D10" i="88"/>
  <c r="D10" i="87"/>
  <c r="J8" i="90"/>
  <c r="J8" i="89"/>
  <c r="J8" i="109"/>
  <c r="J8" i="88"/>
  <c r="J8" i="108"/>
  <c r="J8" i="87"/>
  <c r="F8" i="90"/>
  <c r="F8" i="89"/>
  <c r="F8" i="88"/>
  <c r="F8" i="87"/>
  <c r="F8" i="109"/>
  <c r="F8" i="108"/>
  <c r="B8" i="90"/>
  <c r="B8" i="89"/>
  <c r="B8" i="109"/>
  <c r="B8" i="88"/>
  <c r="B8" i="108"/>
  <c r="B8" i="87"/>
  <c r="E21" i="75"/>
  <c r="E21" i="99"/>
  <c r="E21" i="81"/>
  <c r="E21" i="72"/>
  <c r="E21" i="71"/>
  <c r="E21" i="98"/>
  <c r="E21" i="80"/>
  <c r="E21" i="69"/>
  <c r="B17" i="75"/>
  <c r="B17" i="99"/>
  <c r="B17" i="81"/>
  <c r="B17" i="72"/>
  <c r="B17" i="71"/>
  <c r="B17" i="98"/>
  <c r="B17" i="80"/>
  <c r="B17" i="69"/>
  <c r="E12" i="107"/>
  <c r="E12" i="106"/>
  <c r="E12" i="105"/>
  <c r="E12" i="104"/>
  <c r="E12" i="103"/>
  <c r="E12" i="78"/>
  <c r="E12" i="75"/>
  <c r="E12" i="99"/>
  <c r="E12" i="81"/>
  <c r="E12" i="72"/>
  <c r="E12" i="71"/>
  <c r="E12" i="98"/>
  <c r="E12" i="80"/>
  <c r="E12" i="69"/>
  <c r="U21" i="75"/>
  <c r="U21" i="99"/>
  <c r="U21" i="81"/>
  <c r="U21" i="72"/>
  <c r="U21" i="71"/>
  <c r="U21" i="98"/>
  <c r="U21" i="80"/>
  <c r="U21" i="69"/>
  <c r="W19" i="75"/>
  <c r="W19" i="99"/>
  <c r="W19" i="81"/>
  <c r="W19" i="72"/>
  <c r="W19" i="71"/>
  <c r="W19" i="98"/>
  <c r="W19" i="80"/>
  <c r="W19" i="69"/>
  <c r="K19" i="75"/>
  <c r="K19" i="99"/>
  <c r="K19" i="81"/>
  <c r="K19" i="72"/>
  <c r="K19" i="71"/>
  <c r="K19" i="98"/>
  <c r="K19" i="80"/>
  <c r="K19" i="69"/>
  <c r="M17" i="75"/>
  <c r="M17" i="99"/>
  <c r="M17" i="81"/>
  <c r="M17" i="72"/>
  <c r="M17" i="71"/>
  <c r="M17" i="98"/>
  <c r="M17" i="80"/>
  <c r="M17" i="69"/>
  <c r="S15" i="75"/>
  <c r="S15" i="99"/>
  <c r="S15" i="81"/>
  <c r="S15" i="72"/>
  <c r="S15" i="71"/>
  <c r="S15" i="98"/>
  <c r="S15" i="80"/>
  <c r="S15" i="69"/>
  <c r="F15" i="75"/>
  <c r="F15" i="99"/>
  <c r="F15" i="81"/>
  <c r="F15" i="72"/>
  <c r="F15" i="71"/>
  <c r="F15" i="98"/>
  <c r="F15" i="80"/>
  <c r="F15" i="69"/>
  <c r="M12" i="107"/>
  <c r="M12" i="106"/>
  <c r="M12" i="105"/>
  <c r="M12" i="104"/>
  <c r="M12" i="103"/>
  <c r="M12" i="78"/>
  <c r="M12" i="75"/>
  <c r="M12" i="99"/>
  <c r="M12" i="81"/>
  <c r="M12" i="72"/>
  <c r="M12" i="71"/>
  <c r="M12" i="98"/>
  <c r="M12" i="80"/>
  <c r="M12" i="69"/>
  <c r="T9" i="75"/>
  <c r="T9" i="99"/>
  <c r="T9" i="81"/>
  <c r="T9" i="72"/>
  <c r="T9" i="71"/>
  <c r="T9" i="98"/>
  <c r="T9" i="80"/>
  <c r="T9" i="69"/>
  <c r="G9" i="103"/>
  <c r="G9" i="78"/>
  <c r="G9" i="107"/>
  <c r="G9" i="104"/>
  <c r="G9" i="105"/>
  <c r="G9" i="106"/>
  <c r="G9" i="75"/>
  <c r="G9" i="99"/>
  <c r="G9" i="81"/>
  <c r="G9" i="72"/>
  <c r="G9" i="98"/>
  <c r="G9" i="71"/>
  <c r="G9" i="80"/>
  <c r="G9" i="69"/>
  <c r="J7" i="107"/>
  <c r="J7" i="106"/>
  <c r="J7" i="103"/>
  <c r="J7" i="78"/>
  <c r="J7" i="104"/>
  <c r="J7" i="105"/>
  <c r="J7" i="75"/>
  <c r="J7" i="99"/>
  <c r="J7" i="81"/>
  <c r="J7" i="72"/>
  <c r="J7" i="71"/>
  <c r="J7" i="98"/>
  <c r="J7" i="80"/>
  <c r="J7" i="69"/>
  <c r="X21" i="75"/>
  <c r="X21" i="99"/>
  <c r="X21" i="81"/>
  <c r="X21" i="72"/>
  <c r="X21" i="71"/>
  <c r="X21" i="98"/>
  <c r="X21" i="80"/>
  <c r="X21" i="69"/>
  <c r="T21" i="75"/>
  <c r="T21" i="99"/>
  <c r="T21" i="81"/>
  <c r="T21" i="72"/>
  <c r="T21" i="71"/>
  <c r="T21" i="98"/>
  <c r="T21" i="80"/>
  <c r="T21" i="69"/>
  <c r="P21" i="75"/>
  <c r="P21" i="99"/>
  <c r="P21" i="81"/>
  <c r="P21" i="72"/>
  <c r="P21" i="71"/>
  <c r="P21" i="98"/>
  <c r="P21" i="80"/>
  <c r="P21" i="69"/>
  <c r="L21" i="75"/>
  <c r="L21" i="99"/>
  <c r="L21" i="81"/>
  <c r="L21" i="72"/>
  <c r="L21" i="71"/>
  <c r="L21" i="98"/>
  <c r="L21" i="80"/>
  <c r="L21" i="69"/>
  <c r="G21" i="75"/>
  <c r="G21" i="99"/>
  <c r="G21" i="81"/>
  <c r="G21" i="72"/>
  <c r="G21" i="71"/>
  <c r="G21" i="98"/>
  <c r="G21" i="80"/>
  <c r="G21" i="69"/>
  <c r="V19" i="75"/>
  <c r="V19" i="99"/>
  <c r="V19" i="81"/>
  <c r="V19" i="72"/>
  <c r="V19" i="71"/>
  <c r="V19" i="98"/>
  <c r="V19" i="80"/>
  <c r="V19" i="69"/>
  <c r="R19" i="75"/>
  <c r="R19" i="99"/>
  <c r="R19" i="81"/>
  <c r="R19" i="72"/>
  <c r="R19" i="71"/>
  <c r="R19" i="98"/>
  <c r="R19" i="80"/>
  <c r="R19" i="69"/>
  <c r="N19" i="75"/>
  <c r="N19" i="99"/>
  <c r="N19" i="81"/>
  <c r="N19" i="72"/>
  <c r="N19" i="71"/>
  <c r="N19" i="98"/>
  <c r="N19" i="80"/>
  <c r="N19" i="69"/>
  <c r="J19" i="75"/>
  <c r="J19" i="99"/>
  <c r="J19" i="81"/>
  <c r="J19" i="72"/>
  <c r="J19" i="71"/>
  <c r="J19" i="98"/>
  <c r="J19" i="80"/>
  <c r="J19" i="69"/>
  <c r="X17" i="75"/>
  <c r="X17" i="99"/>
  <c r="X17" i="81"/>
  <c r="X17" i="72"/>
  <c r="X17" i="71"/>
  <c r="X17" i="98"/>
  <c r="X17" i="80"/>
  <c r="X17" i="69"/>
  <c r="T17" i="75"/>
  <c r="T17" i="99"/>
  <c r="T17" i="81"/>
  <c r="T17" i="72"/>
  <c r="T17" i="71"/>
  <c r="T17" i="98"/>
  <c r="T17" i="80"/>
  <c r="T17" i="69"/>
  <c r="P17" i="75"/>
  <c r="P17" i="99"/>
  <c r="P17" i="81"/>
  <c r="P17" i="72"/>
  <c r="P17" i="71"/>
  <c r="P17" i="98"/>
  <c r="P17" i="80"/>
  <c r="P17" i="69"/>
  <c r="L17" i="75"/>
  <c r="L17" i="99"/>
  <c r="L17" i="81"/>
  <c r="L17" i="72"/>
  <c r="L17" i="71"/>
  <c r="L17" i="98"/>
  <c r="L17" i="80"/>
  <c r="L17" i="69"/>
  <c r="G17" i="75"/>
  <c r="G17" i="99"/>
  <c r="G17" i="81"/>
  <c r="G17" i="72"/>
  <c r="G17" i="71"/>
  <c r="G17" i="98"/>
  <c r="G17" i="80"/>
  <c r="G17" i="69"/>
  <c r="V15" i="75"/>
  <c r="V15" i="99"/>
  <c r="V15" i="81"/>
  <c r="V15" i="72"/>
  <c r="V15" i="71"/>
  <c r="V15" i="98"/>
  <c r="V15" i="80"/>
  <c r="V15" i="69"/>
  <c r="R15" i="75"/>
  <c r="R15" i="99"/>
  <c r="R15" i="81"/>
  <c r="R15" i="72"/>
  <c r="R15" i="71"/>
  <c r="R15" i="98"/>
  <c r="R15" i="80"/>
  <c r="R15" i="69"/>
  <c r="N15" i="75"/>
  <c r="N15" i="99"/>
  <c r="N15" i="81"/>
  <c r="N15" i="72"/>
  <c r="N15" i="71"/>
  <c r="N15" i="98"/>
  <c r="N15" i="80"/>
  <c r="N15" i="69"/>
  <c r="J15" i="75"/>
  <c r="J15" i="99"/>
  <c r="J15" i="81"/>
  <c r="J15" i="72"/>
  <c r="J15" i="71"/>
  <c r="J15" i="98"/>
  <c r="J15" i="80"/>
  <c r="J15" i="69"/>
  <c r="X12" i="75"/>
  <c r="X12" i="99"/>
  <c r="X12" i="81"/>
  <c r="X12" i="72"/>
  <c r="X12" i="71"/>
  <c r="X12" i="98"/>
  <c r="X12" i="80"/>
  <c r="X12" i="69"/>
  <c r="T12" i="75"/>
  <c r="T12" i="99"/>
  <c r="T12" i="81"/>
  <c r="T12" i="72"/>
  <c r="T12" i="71"/>
  <c r="T12" i="98"/>
  <c r="T12" i="80"/>
  <c r="T12" i="69"/>
  <c r="P12" i="75"/>
  <c r="P12" i="99"/>
  <c r="P12" i="81"/>
  <c r="P12" i="72"/>
  <c r="P12" i="71"/>
  <c r="P12" i="98"/>
  <c r="P12" i="80"/>
  <c r="P12" i="69"/>
  <c r="L12" i="107"/>
  <c r="L12" i="106"/>
  <c r="L12" i="104"/>
  <c r="L12" i="103"/>
  <c r="L12" i="105"/>
  <c r="L12" i="78"/>
  <c r="L12" i="75"/>
  <c r="L12" i="99"/>
  <c r="L12" i="81"/>
  <c r="L12" i="72"/>
  <c r="L12" i="71"/>
  <c r="L12" i="98"/>
  <c r="L12" i="80"/>
  <c r="L12" i="69"/>
  <c r="G12" i="105"/>
  <c r="G12" i="104"/>
  <c r="G12" i="103"/>
  <c r="G12" i="78"/>
  <c r="G12" i="106"/>
  <c r="G12" i="107"/>
  <c r="G12" i="75"/>
  <c r="G12" i="99"/>
  <c r="G12" i="81"/>
  <c r="G12" i="72"/>
  <c r="G12" i="71"/>
  <c r="G12" i="98"/>
  <c r="G12" i="80"/>
  <c r="G12" i="69"/>
  <c r="W9" i="75"/>
  <c r="W9" i="99"/>
  <c r="W9" i="81"/>
  <c r="W9" i="72"/>
  <c r="W9" i="98"/>
  <c r="W9" i="71"/>
  <c r="W9" i="80"/>
  <c r="W9" i="69"/>
  <c r="S9" i="75"/>
  <c r="S9" i="99"/>
  <c r="S9" i="81"/>
  <c r="S9" i="72"/>
  <c r="S9" i="98"/>
  <c r="S9" i="71"/>
  <c r="S9" i="80"/>
  <c r="S9" i="69"/>
  <c r="O9" i="75"/>
  <c r="O9" i="99"/>
  <c r="O9" i="81"/>
  <c r="O9" i="72"/>
  <c r="O9" i="71"/>
  <c r="O9" i="98"/>
  <c r="O9" i="80"/>
  <c r="O9" i="69"/>
  <c r="K9" i="105"/>
  <c r="K9" i="103"/>
  <c r="K9" i="78"/>
  <c r="K9" i="106"/>
  <c r="K9" i="107"/>
  <c r="K9" i="104"/>
  <c r="K9" i="75"/>
  <c r="K9" i="99"/>
  <c r="K9" i="81"/>
  <c r="K9" i="72"/>
  <c r="K9" i="98"/>
  <c r="K9" i="71"/>
  <c r="K9" i="80"/>
  <c r="K9" i="69"/>
  <c r="F9" i="107"/>
  <c r="F9" i="106"/>
  <c r="F9" i="105"/>
  <c r="F9" i="104"/>
  <c r="F9" i="103"/>
  <c r="F9" i="78"/>
  <c r="F9" i="75"/>
  <c r="F9" i="99"/>
  <c r="F9" i="81"/>
  <c r="F9" i="72"/>
  <c r="F9" i="71"/>
  <c r="F9" i="98"/>
  <c r="F9" i="80"/>
  <c r="F9" i="69"/>
  <c r="U7" i="75"/>
  <c r="U7" i="99"/>
  <c r="U7" i="81"/>
  <c r="U7" i="72"/>
  <c r="U7" i="71"/>
  <c r="U7" i="98"/>
  <c r="U7" i="80"/>
  <c r="U7" i="69"/>
  <c r="Q7" i="75"/>
  <c r="Q7" i="99"/>
  <c r="Q7" i="81"/>
  <c r="Q7" i="72"/>
  <c r="Q7" i="71"/>
  <c r="Q7" i="98"/>
  <c r="Q7" i="80"/>
  <c r="Q7" i="69"/>
  <c r="M7" i="105"/>
  <c r="M7" i="103"/>
  <c r="M7" i="78"/>
  <c r="M7" i="107"/>
  <c r="M7" i="106"/>
  <c r="M7" i="104"/>
  <c r="M7" i="75"/>
  <c r="M7" i="99"/>
  <c r="M7" i="81"/>
  <c r="M7" i="72"/>
  <c r="M7" i="71"/>
  <c r="M7" i="98"/>
  <c r="M7" i="80"/>
  <c r="M7" i="69"/>
  <c r="I7" i="103"/>
  <c r="I7" i="78"/>
  <c r="I7" i="107"/>
  <c r="I7" i="104"/>
  <c r="I7" i="106"/>
  <c r="I7" i="105"/>
  <c r="I7" i="75"/>
  <c r="I7" i="99"/>
  <c r="I7" i="81"/>
  <c r="I7" i="72"/>
  <c r="I7" i="71"/>
  <c r="I7" i="98"/>
  <c r="I7" i="80"/>
  <c r="I7" i="69"/>
  <c r="D9" i="107"/>
  <c r="D9" i="104"/>
  <c r="D9" i="105"/>
  <c r="D9" i="78"/>
  <c r="D9" i="106"/>
  <c r="D9" i="75"/>
  <c r="D9" i="99"/>
  <c r="D9" i="81"/>
  <c r="D9" i="72"/>
  <c r="D9" i="71"/>
  <c r="D9" i="98"/>
  <c r="D9" i="80"/>
  <c r="D9" i="69"/>
  <c r="M21" i="75"/>
  <c r="M21" i="99"/>
  <c r="M21" i="81"/>
  <c r="M21" i="72"/>
  <c r="M21" i="71"/>
  <c r="M21" i="98"/>
  <c r="M21" i="80"/>
  <c r="M21" i="69"/>
  <c r="O19" i="75"/>
  <c r="O19" i="99"/>
  <c r="O19" i="81"/>
  <c r="O19" i="72"/>
  <c r="O19" i="71"/>
  <c r="O19" i="98"/>
  <c r="O19" i="80"/>
  <c r="O19" i="69"/>
  <c r="Q17" i="75"/>
  <c r="Q17" i="99"/>
  <c r="Q17" i="81"/>
  <c r="Q17" i="72"/>
  <c r="Q17" i="71"/>
  <c r="Q17" i="98"/>
  <c r="Q17" i="80"/>
  <c r="Q17" i="69"/>
  <c r="W15" i="75"/>
  <c r="W15" i="99"/>
  <c r="W15" i="81"/>
  <c r="W15" i="72"/>
  <c r="W15" i="71"/>
  <c r="W15" i="98"/>
  <c r="W15" i="80"/>
  <c r="W15" i="69"/>
  <c r="K15" i="75"/>
  <c r="K15" i="99"/>
  <c r="K15" i="81"/>
  <c r="K15" i="72"/>
  <c r="K15" i="71"/>
  <c r="K15" i="98"/>
  <c r="K15" i="80"/>
  <c r="K15" i="69"/>
  <c r="Q12" i="75"/>
  <c r="Q12" i="99"/>
  <c r="Q12" i="81"/>
  <c r="Q12" i="72"/>
  <c r="Q12" i="71"/>
  <c r="Q12" i="98"/>
  <c r="Q12" i="80"/>
  <c r="Q12" i="69"/>
  <c r="X9" i="75"/>
  <c r="X9" i="99"/>
  <c r="X9" i="81"/>
  <c r="X9" i="72"/>
  <c r="X9" i="98"/>
  <c r="X9" i="80"/>
  <c r="X9" i="71"/>
  <c r="X9" i="69"/>
  <c r="L9" i="107"/>
  <c r="L9" i="104"/>
  <c r="L9" i="105"/>
  <c r="L9" i="103"/>
  <c r="L9" i="78"/>
  <c r="L9" i="106"/>
  <c r="L9" i="75"/>
  <c r="L9" i="99"/>
  <c r="L9" i="81"/>
  <c r="L9" i="72"/>
  <c r="L9" i="98"/>
  <c r="L9" i="80"/>
  <c r="L9" i="71"/>
  <c r="L9" i="69"/>
  <c r="R7" i="75"/>
  <c r="R7" i="99"/>
  <c r="R7" i="81"/>
  <c r="R7" i="72"/>
  <c r="R7" i="71"/>
  <c r="R7" i="98"/>
  <c r="R7" i="80"/>
  <c r="R7" i="69"/>
  <c r="D21" i="75"/>
  <c r="D21" i="99"/>
  <c r="D21" i="81"/>
  <c r="D21" i="72"/>
  <c r="D21" i="71"/>
  <c r="D21" i="98"/>
  <c r="D21" i="80"/>
  <c r="D21" i="69"/>
  <c r="B19" i="75"/>
  <c r="B19" i="99"/>
  <c r="B19" i="81"/>
  <c r="B19" i="72"/>
  <c r="B19" i="71"/>
  <c r="B19" i="98"/>
  <c r="B19" i="80"/>
  <c r="B19" i="69"/>
  <c r="E15" i="75"/>
  <c r="E15" i="99"/>
  <c r="E15" i="81"/>
  <c r="E15" i="72"/>
  <c r="E15" i="71"/>
  <c r="E15" i="98"/>
  <c r="E15" i="80"/>
  <c r="E15" i="69"/>
  <c r="D12" i="107"/>
  <c r="D12" i="106"/>
  <c r="D12" i="104"/>
  <c r="D12" i="105"/>
  <c r="D12" i="78"/>
  <c r="D12" i="75"/>
  <c r="D12" i="99"/>
  <c r="D12" i="81"/>
  <c r="D12" i="72"/>
  <c r="D12" i="71"/>
  <c r="D12" i="98"/>
  <c r="D12" i="80"/>
  <c r="D12" i="69"/>
  <c r="B9" i="107"/>
  <c r="B9" i="105"/>
  <c r="B9" i="103"/>
  <c r="B9" i="78"/>
  <c r="B9" i="106"/>
  <c r="B9" i="104"/>
  <c r="B9" i="75"/>
  <c r="B9" i="99"/>
  <c r="B9" i="81"/>
  <c r="B9" i="72"/>
  <c r="B9" i="98"/>
  <c r="B9" i="71"/>
  <c r="B9" i="80"/>
  <c r="B9" i="69"/>
  <c r="B21" i="75"/>
  <c r="B21" i="99"/>
  <c r="B21" i="81"/>
  <c r="B21" i="72"/>
  <c r="B21" i="71"/>
  <c r="B21" i="98"/>
  <c r="B21" i="80"/>
  <c r="B21" i="69"/>
  <c r="E17" i="75"/>
  <c r="E17" i="99"/>
  <c r="E17" i="81"/>
  <c r="E17" i="72"/>
  <c r="E17" i="71"/>
  <c r="E17" i="98"/>
  <c r="E17" i="80"/>
  <c r="E17" i="69"/>
  <c r="D15" i="75"/>
  <c r="D15" i="99"/>
  <c r="D15" i="81"/>
  <c r="D15" i="72"/>
  <c r="D15" i="71"/>
  <c r="D15" i="98"/>
  <c r="D15" i="80"/>
  <c r="D15" i="69"/>
  <c r="B12" i="103"/>
  <c r="B12" i="78"/>
  <c r="B12" i="107"/>
  <c r="B12" i="104"/>
  <c r="B12" i="105"/>
  <c r="B12" i="106"/>
  <c r="B12" i="75"/>
  <c r="B12" i="99"/>
  <c r="B12" i="81"/>
  <c r="B12" i="72"/>
  <c r="B12" i="71"/>
  <c r="B12" i="98"/>
  <c r="B12" i="80"/>
  <c r="B12" i="69"/>
  <c r="E7" i="107"/>
  <c r="E7" i="105"/>
  <c r="E7" i="103"/>
  <c r="E7" i="78"/>
  <c r="E7" i="106"/>
  <c r="E7" i="104"/>
  <c r="E7" i="75"/>
  <c r="E7" i="99"/>
  <c r="E7" i="81"/>
  <c r="E7" i="72"/>
  <c r="E7" i="71"/>
  <c r="E7" i="98"/>
  <c r="E7" i="80"/>
  <c r="E7" i="69"/>
  <c r="W21" i="75"/>
  <c r="W21" i="99"/>
  <c r="W21" i="81"/>
  <c r="W21" i="72"/>
  <c r="W21" i="71"/>
  <c r="W21" i="98"/>
  <c r="W21" i="80"/>
  <c r="W21" i="69"/>
  <c r="S21" i="75"/>
  <c r="S21" i="99"/>
  <c r="S21" i="81"/>
  <c r="S21" i="72"/>
  <c r="S21" i="71"/>
  <c r="S21" i="98"/>
  <c r="S21" i="80"/>
  <c r="S21" i="69"/>
  <c r="O21" i="75"/>
  <c r="O21" i="99"/>
  <c r="O21" i="81"/>
  <c r="O21" i="72"/>
  <c r="O21" i="71"/>
  <c r="O21" i="98"/>
  <c r="O21" i="80"/>
  <c r="O21" i="69"/>
  <c r="K21" i="75"/>
  <c r="K21" i="99"/>
  <c r="K21" i="81"/>
  <c r="K21" i="72"/>
  <c r="K21" i="71"/>
  <c r="K21" i="98"/>
  <c r="K21" i="80"/>
  <c r="K21" i="69"/>
  <c r="F21" i="75"/>
  <c r="F21" i="99"/>
  <c r="F21" i="81"/>
  <c r="F21" i="72"/>
  <c r="F21" i="71"/>
  <c r="F21" i="98"/>
  <c r="F21" i="80"/>
  <c r="F21" i="69"/>
  <c r="U19" i="75"/>
  <c r="U19" i="99"/>
  <c r="U19" i="81"/>
  <c r="U19" i="72"/>
  <c r="U19" i="71"/>
  <c r="U19" i="98"/>
  <c r="U19" i="80"/>
  <c r="U19" i="69"/>
  <c r="Q19" i="75"/>
  <c r="Q19" i="99"/>
  <c r="Q19" i="81"/>
  <c r="Q19" i="72"/>
  <c r="Q19" i="71"/>
  <c r="Q19" i="98"/>
  <c r="Q19" i="80"/>
  <c r="Q19" i="69"/>
  <c r="M19" i="75"/>
  <c r="M19" i="99"/>
  <c r="M19" i="81"/>
  <c r="M19" i="72"/>
  <c r="M19" i="71"/>
  <c r="M19" i="98"/>
  <c r="M19" i="80"/>
  <c r="M19" i="69"/>
  <c r="I19" i="75"/>
  <c r="I19" i="99"/>
  <c r="I19" i="81"/>
  <c r="I19" i="72"/>
  <c r="I19" i="71"/>
  <c r="I19" i="98"/>
  <c r="I19" i="80"/>
  <c r="I19" i="69"/>
  <c r="W17" i="75"/>
  <c r="W17" i="99"/>
  <c r="W17" i="81"/>
  <c r="W17" i="72"/>
  <c r="W17" i="71"/>
  <c r="W17" i="98"/>
  <c r="W17" i="80"/>
  <c r="W17" i="69"/>
  <c r="S17" i="75"/>
  <c r="S17" i="99"/>
  <c r="S17" i="81"/>
  <c r="S17" i="72"/>
  <c r="S17" i="71"/>
  <c r="S17" i="98"/>
  <c r="S17" i="80"/>
  <c r="S17" i="69"/>
  <c r="O17" i="75"/>
  <c r="O17" i="99"/>
  <c r="O17" i="81"/>
  <c r="O17" i="72"/>
  <c r="O17" i="71"/>
  <c r="O17" i="98"/>
  <c r="O17" i="80"/>
  <c r="O17" i="69"/>
  <c r="K17" i="75"/>
  <c r="K17" i="99"/>
  <c r="K17" i="81"/>
  <c r="K17" i="72"/>
  <c r="K17" i="71"/>
  <c r="K17" i="98"/>
  <c r="K17" i="80"/>
  <c r="K17" i="69"/>
  <c r="F17" i="75"/>
  <c r="F17" i="99"/>
  <c r="F17" i="81"/>
  <c r="F17" i="72"/>
  <c r="F17" i="71"/>
  <c r="F17" i="98"/>
  <c r="F17" i="80"/>
  <c r="F17" i="69"/>
  <c r="U15" i="75"/>
  <c r="U15" i="99"/>
  <c r="U15" i="81"/>
  <c r="U15" i="72"/>
  <c r="U15" i="71"/>
  <c r="U15" i="98"/>
  <c r="U15" i="80"/>
  <c r="U15" i="69"/>
  <c r="Q15" i="75"/>
  <c r="Q15" i="99"/>
  <c r="Q15" i="81"/>
  <c r="Q15" i="72"/>
  <c r="Q15" i="71"/>
  <c r="Q15" i="98"/>
  <c r="Q15" i="80"/>
  <c r="Q15" i="69"/>
  <c r="M15" i="75"/>
  <c r="M15" i="99"/>
  <c r="M15" i="81"/>
  <c r="M15" i="72"/>
  <c r="M15" i="71"/>
  <c r="M15" i="98"/>
  <c r="M15" i="80"/>
  <c r="M15" i="69"/>
  <c r="I15" i="75"/>
  <c r="I15" i="99"/>
  <c r="I15" i="81"/>
  <c r="I15" i="72"/>
  <c r="I15" i="71"/>
  <c r="I15" i="98"/>
  <c r="I15" i="80"/>
  <c r="I15" i="69"/>
  <c r="W12" i="75"/>
  <c r="W12" i="99"/>
  <c r="W12" i="81"/>
  <c r="W12" i="72"/>
  <c r="W12" i="71"/>
  <c r="W12" i="98"/>
  <c r="W12" i="80"/>
  <c r="W12" i="69"/>
  <c r="S12" i="75"/>
  <c r="S12" i="99"/>
  <c r="S12" i="81"/>
  <c r="S12" i="72"/>
  <c r="S12" i="71"/>
  <c r="S12" i="98"/>
  <c r="S12" i="80"/>
  <c r="S12" i="69"/>
  <c r="O12" i="75"/>
  <c r="O12" i="99"/>
  <c r="O12" i="81"/>
  <c r="O12" i="72"/>
  <c r="O12" i="71"/>
  <c r="O12" i="98"/>
  <c r="O12" i="80"/>
  <c r="O12" i="69"/>
  <c r="K12" i="104"/>
  <c r="K12" i="103"/>
  <c r="K12" i="78"/>
  <c r="K12" i="105"/>
  <c r="K12" i="107"/>
  <c r="K12" i="106"/>
  <c r="K12" i="75"/>
  <c r="K12" i="99"/>
  <c r="K12" i="81"/>
  <c r="K12" i="72"/>
  <c r="K12" i="71"/>
  <c r="K12" i="98"/>
  <c r="K12" i="80"/>
  <c r="K12" i="69"/>
  <c r="F12" i="107"/>
  <c r="F12" i="106"/>
  <c r="F12" i="105"/>
  <c r="F12" i="104"/>
  <c r="F12" i="103"/>
  <c r="F12" i="78"/>
  <c r="F12" i="75"/>
  <c r="F12" i="99"/>
  <c r="F12" i="81"/>
  <c r="F12" i="72"/>
  <c r="F12" i="71"/>
  <c r="F12" i="98"/>
  <c r="F12" i="80"/>
  <c r="F12" i="69"/>
  <c r="V9" i="75"/>
  <c r="V9" i="99"/>
  <c r="V9" i="81"/>
  <c r="V9" i="72"/>
  <c r="V9" i="71"/>
  <c r="V9" i="98"/>
  <c r="V9" i="80"/>
  <c r="V9" i="69"/>
  <c r="R9" i="75"/>
  <c r="R9" i="99"/>
  <c r="R9" i="81"/>
  <c r="R9" i="72"/>
  <c r="R9" i="71"/>
  <c r="R9" i="98"/>
  <c r="R9" i="80"/>
  <c r="R9" i="69"/>
  <c r="N9" i="75"/>
  <c r="N9" i="99"/>
  <c r="N9" i="81"/>
  <c r="N9" i="72"/>
  <c r="N9" i="71"/>
  <c r="N9" i="98"/>
  <c r="N9" i="80"/>
  <c r="N9" i="69"/>
  <c r="J9" i="107"/>
  <c r="J9" i="106"/>
  <c r="J9" i="105"/>
  <c r="J9" i="104"/>
  <c r="J9" i="103"/>
  <c r="J9" i="78"/>
  <c r="J9" i="75"/>
  <c r="J9" i="99"/>
  <c r="J9" i="81"/>
  <c r="J9" i="72"/>
  <c r="J9" i="71"/>
  <c r="J9" i="98"/>
  <c r="J9" i="80"/>
  <c r="J9" i="69"/>
  <c r="X7" i="75"/>
  <c r="X7" i="99"/>
  <c r="X7" i="81"/>
  <c r="X7" i="72"/>
  <c r="X7" i="71"/>
  <c r="X7" i="98"/>
  <c r="X7" i="80"/>
  <c r="X7" i="69"/>
  <c r="T7" i="75"/>
  <c r="T7" i="99"/>
  <c r="T7" i="81"/>
  <c r="T7" i="72"/>
  <c r="T7" i="98"/>
  <c r="T7" i="80"/>
  <c r="T7" i="71"/>
  <c r="T7" i="69"/>
  <c r="P7" i="75"/>
  <c r="P7" i="99"/>
  <c r="P7" i="81"/>
  <c r="P7" i="72"/>
  <c r="P7" i="71"/>
  <c r="P7" i="98"/>
  <c r="P7" i="80"/>
  <c r="P7" i="69"/>
  <c r="L7" i="107"/>
  <c r="L7" i="106"/>
  <c r="L7" i="105"/>
  <c r="L7" i="104"/>
  <c r="L7" i="103"/>
  <c r="L7" i="78"/>
  <c r="L7" i="75"/>
  <c r="L7" i="99"/>
  <c r="L7" i="81"/>
  <c r="L7" i="72"/>
  <c r="L7" i="71"/>
  <c r="L7" i="98"/>
  <c r="L7" i="80"/>
  <c r="L7" i="69"/>
  <c r="G7" i="107"/>
  <c r="G7" i="106"/>
  <c r="G7" i="105"/>
  <c r="G7" i="104"/>
  <c r="G7" i="103"/>
  <c r="G7" i="78"/>
  <c r="G7" i="75"/>
  <c r="G7" i="99"/>
  <c r="G7" i="81"/>
  <c r="G7" i="72"/>
  <c r="G7" i="71"/>
  <c r="G7" i="98"/>
  <c r="G7" i="80"/>
  <c r="G7" i="69"/>
  <c r="D19" i="75"/>
  <c r="D19" i="99"/>
  <c r="D19" i="81"/>
  <c r="D19" i="72"/>
  <c r="D19" i="71"/>
  <c r="D19" i="98"/>
  <c r="D19" i="80"/>
  <c r="D19" i="69"/>
  <c r="B7" i="107"/>
  <c r="B7" i="106"/>
  <c r="B7" i="105"/>
  <c r="B7" i="104"/>
  <c r="B7" i="103"/>
  <c r="B7" i="78"/>
  <c r="B7" i="75"/>
  <c r="B7" i="99"/>
  <c r="B7" i="81"/>
  <c r="B7" i="72"/>
  <c r="B7" i="71"/>
  <c r="B7" i="98"/>
  <c r="B7" i="80"/>
  <c r="B7" i="69"/>
  <c r="Q21" i="75"/>
  <c r="Q21" i="99"/>
  <c r="Q21" i="81"/>
  <c r="Q21" i="72"/>
  <c r="Q21" i="71"/>
  <c r="Q21" i="98"/>
  <c r="Q21" i="80"/>
  <c r="Q21" i="69"/>
  <c r="I21" i="75"/>
  <c r="I21" i="99"/>
  <c r="I21" i="81"/>
  <c r="I21" i="72"/>
  <c r="I21" i="71"/>
  <c r="I21" i="98"/>
  <c r="I21" i="80"/>
  <c r="I21" i="69"/>
  <c r="S19" i="75"/>
  <c r="S19" i="99"/>
  <c r="S19" i="81"/>
  <c r="S19" i="72"/>
  <c r="S19" i="71"/>
  <c r="S19" i="98"/>
  <c r="S19" i="80"/>
  <c r="S19" i="69"/>
  <c r="F19" i="75"/>
  <c r="F19" i="99"/>
  <c r="F19" i="81"/>
  <c r="F19" i="72"/>
  <c r="F19" i="71"/>
  <c r="F19" i="98"/>
  <c r="F19" i="80"/>
  <c r="F19" i="69"/>
  <c r="U17" i="75"/>
  <c r="U17" i="99"/>
  <c r="U17" i="81"/>
  <c r="U17" i="72"/>
  <c r="U17" i="71"/>
  <c r="U17" i="98"/>
  <c r="U17" i="80"/>
  <c r="U17" i="69"/>
  <c r="I17" i="75"/>
  <c r="I17" i="99"/>
  <c r="I17" i="81"/>
  <c r="I17" i="72"/>
  <c r="I17" i="71"/>
  <c r="I17" i="98"/>
  <c r="I17" i="80"/>
  <c r="I17" i="69"/>
  <c r="O15" i="75"/>
  <c r="O15" i="99"/>
  <c r="O15" i="81"/>
  <c r="O15" i="72"/>
  <c r="O15" i="71"/>
  <c r="O15" i="98"/>
  <c r="O15" i="80"/>
  <c r="O15" i="69"/>
  <c r="U12" i="75"/>
  <c r="U12" i="99"/>
  <c r="U12" i="81"/>
  <c r="U12" i="72"/>
  <c r="U12" i="71"/>
  <c r="U12" i="98"/>
  <c r="U12" i="80"/>
  <c r="U12" i="69"/>
  <c r="I12" i="107"/>
  <c r="I12" i="106"/>
  <c r="I12" i="105"/>
  <c r="I12" i="104"/>
  <c r="I12" i="103"/>
  <c r="I12" i="78"/>
  <c r="I12" i="75"/>
  <c r="I12" i="99"/>
  <c r="I12" i="81"/>
  <c r="I12" i="72"/>
  <c r="I12" i="71"/>
  <c r="I12" i="98"/>
  <c r="I12" i="80"/>
  <c r="I12" i="69"/>
  <c r="P9" i="75"/>
  <c r="P9" i="99"/>
  <c r="P9" i="81"/>
  <c r="P9" i="72"/>
  <c r="P9" i="71"/>
  <c r="P9" i="98"/>
  <c r="P9" i="80"/>
  <c r="P9" i="69"/>
  <c r="V7" i="75"/>
  <c r="V7" i="99"/>
  <c r="V7" i="81"/>
  <c r="V7" i="72"/>
  <c r="V7" i="71"/>
  <c r="V7" i="98"/>
  <c r="V7" i="80"/>
  <c r="V7" i="69"/>
  <c r="N7" i="75"/>
  <c r="N7" i="99"/>
  <c r="N7" i="81"/>
  <c r="N7" i="72"/>
  <c r="N7" i="71"/>
  <c r="N7" i="98"/>
  <c r="N7" i="80"/>
  <c r="N7" i="69"/>
  <c r="E19" i="75"/>
  <c r="E19" i="99"/>
  <c r="E19" i="81"/>
  <c r="E19" i="72"/>
  <c r="E19" i="71"/>
  <c r="E19" i="98"/>
  <c r="E19" i="80"/>
  <c r="E19" i="69"/>
  <c r="D17" i="75"/>
  <c r="D17" i="99"/>
  <c r="D17" i="81"/>
  <c r="D17" i="72"/>
  <c r="D17" i="71"/>
  <c r="D17" i="98"/>
  <c r="D17" i="80"/>
  <c r="D17" i="69"/>
  <c r="B15" i="75"/>
  <c r="B15" i="99"/>
  <c r="B15" i="81"/>
  <c r="B15" i="72"/>
  <c r="B15" i="71"/>
  <c r="B15" i="98"/>
  <c r="B15" i="80"/>
  <c r="B15" i="69"/>
  <c r="E9" i="107"/>
  <c r="E9" i="106"/>
  <c r="E9" i="105"/>
  <c r="E9" i="104"/>
  <c r="E9" i="103"/>
  <c r="E9" i="78"/>
  <c r="E9" i="75"/>
  <c r="E9" i="99"/>
  <c r="E9" i="81"/>
  <c r="E9" i="72"/>
  <c r="E9" i="71"/>
  <c r="E9" i="98"/>
  <c r="E9" i="80"/>
  <c r="E9" i="69"/>
  <c r="D7" i="107"/>
  <c r="D7" i="106"/>
  <c r="D7" i="105"/>
  <c r="D7" i="104"/>
  <c r="D7" i="78"/>
  <c r="D7" i="75"/>
  <c r="D7" i="99"/>
  <c r="D7" i="81"/>
  <c r="D7" i="72"/>
  <c r="D7" i="71"/>
  <c r="D7" i="98"/>
  <c r="D7" i="80"/>
  <c r="D7" i="69"/>
  <c r="V21" i="75"/>
  <c r="V21" i="99"/>
  <c r="V21" i="81"/>
  <c r="V21" i="72"/>
  <c r="V21" i="71"/>
  <c r="V21" i="98"/>
  <c r="V21" i="80"/>
  <c r="V21" i="69"/>
  <c r="R21" i="75"/>
  <c r="R21" i="99"/>
  <c r="R21" i="81"/>
  <c r="R21" i="72"/>
  <c r="R21" i="71"/>
  <c r="R21" i="98"/>
  <c r="R21" i="80"/>
  <c r="R21" i="69"/>
  <c r="N21" i="75"/>
  <c r="N21" i="99"/>
  <c r="N21" i="81"/>
  <c r="N21" i="72"/>
  <c r="N21" i="71"/>
  <c r="N21" i="98"/>
  <c r="N21" i="80"/>
  <c r="N21" i="69"/>
  <c r="J21" i="75"/>
  <c r="J21" i="99"/>
  <c r="J21" i="81"/>
  <c r="J21" i="72"/>
  <c r="J21" i="71"/>
  <c r="J21" i="98"/>
  <c r="J21" i="80"/>
  <c r="J21" i="69"/>
  <c r="X19" i="75"/>
  <c r="X19" i="99"/>
  <c r="X19" i="81"/>
  <c r="X19" i="72"/>
  <c r="X19" i="71"/>
  <c r="X19" i="98"/>
  <c r="X19" i="80"/>
  <c r="X19" i="69"/>
  <c r="T19" i="75"/>
  <c r="T19" i="99"/>
  <c r="T19" i="81"/>
  <c r="T19" i="72"/>
  <c r="T19" i="71"/>
  <c r="T19" i="98"/>
  <c r="T19" i="80"/>
  <c r="T19" i="69"/>
  <c r="P19" i="75"/>
  <c r="P19" i="99"/>
  <c r="P19" i="81"/>
  <c r="P19" i="72"/>
  <c r="P19" i="71"/>
  <c r="P19" i="98"/>
  <c r="P19" i="80"/>
  <c r="P19" i="69"/>
  <c r="L19" i="75"/>
  <c r="L19" i="99"/>
  <c r="L19" i="81"/>
  <c r="L19" i="72"/>
  <c r="L19" i="71"/>
  <c r="L19" i="98"/>
  <c r="L19" i="80"/>
  <c r="L19" i="69"/>
  <c r="G19" i="75"/>
  <c r="G19" i="99"/>
  <c r="G19" i="81"/>
  <c r="G19" i="72"/>
  <c r="G19" i="71"/>
  <c r="G19" i="98"/>
  <c r="G19" i="80"/>
  <c r="G19" i="69"/>
  <c r="V17" i="75"/>
  <c r="V17" i="99"/>
  <c r="V17" i="81"/>
  <c r="V17" i="72"/>
  <c r="V17" i="71"/>
  <c r="V17" i="98"/>
  <c r="V17" i="80"/>
  <c r="V17" i="69"/>
  <c r="R17" i="75"/>
  <c r="R17" i="99"/>
  <c r="R17" i="81"/>
  <c r="R17" i="72"/>
  <c r="R17" i="71"/>
  <c r="R17" i="98"/>
  <c r="R17" i="80"/>
  <c r="R17" i="69"/>
  <c r="N17" i="75"/>
  <c r="N17" i="99"/>
  <c r="N17" i="81"/>
  <c r="N17" i="72"/>
  <c r="N17" i="71"/>
  <c r="N17" i="98"/>
  <c r="N17" i="80"/>
  <c r="N17" i="69"/>
  <c r="J17" i="75"/>
  <c r="J17" i="99"/>
  <c r="J17" i="81"/>
  <c r="J17" i="72"/>
  <c r="J17" i="71"/>
  <c r="J17" i="98"/>
  <c r="J17" i="80"/>
  <c r="J17" i="69"/>
  <c r="X15" i="75"/>
  <c r="X15" i="99"/>
  <c r="X15" i="81"/>
  <c r="X15" i="72"/>
  <c r="X15" i="71"/>
  <c r="X15" i="98"/>
  <c r="X15" i="80"/>
  <c r="X15" i="69"/>
  <c r="T15" i="75"/>
  <c r="T15" i="99"/>
  <c r="T15" i="81"/>
  <c r="T15" i="72"/>
  <c r="T15" i="71"/>
  <c r="T15" i="98"/>
  <c r="T15" i="80"/>
  <c r="T15" i="69"/>
  <c r="P15" i="75"/>
  <c r="P15" i="81"/>
  <c r="P15" i="99"/>
  <c r="P15" i="72"/>
  <c r="P15" i="71"/>
  <c r="P15" i="98"/>
  <c r="P15" i="80"/>
  <c r="P15" i="69"/>
  <c r="L15" i="75"/>
  <c r="L15" i="99"/>
  <c r="L15" i="81"/>
  <c r="L15" i="72"/>
  <c r="L15" i="71"/>
  <c r="L15" i="98"/>
  <c r="L15" i="80"/>
  <c r="L15" i="69"/>
  <c r="G15" i="75"/>
  <c r="G15" i="99"/>
  <c r="G15" i="81"/>
  <c r="G15" i="72"/>
  <c r="G15" i="71"/>
  <c r="G15" i="98"/>
  <c r="G15" i="80"/>
  <c r="G15" i="69"/>
  <c r="V12" i="75"/>
  <c r="V12" i="99"/>
  <c r="V12" i="81"/>
  <c r="V12" i="72"/>
  <c r="V12" i="71"/>
  <c r="V12" i="98"/>
  <c r="V12" i="80"/>
  <c r="V12" i="69"/>
  <c r="R12" i="75"/>
  <c r="R12" i="99"/>
  <c r="R12" i="81"/>
  <c r="R12" i="72"/>
  <c r="R12" i="71"/>
  <c r="R12" i="98"/>
  <c r="R12" i="80"/>
  <c r="R12" i="69"/>
  <c r="N12" i="75"/>
  <c r="N12" i="99"/>
  <c r="N12" i="81"/>
  <c r="N12" i="72"/>
  <c r="N12" i="71"/>
  <c r="N12" i="98"/>
  <c r="N12" i="80"/>
  <c r="N12" i="69"/>
  <c r="J12" i="107"/>
  <c r="J12" i="106"/>
  <c r="J12" i="105"/>
  <c r="J12" i="104"/>
  <c r="J12" i="103"/>
  <c r="J12" i="78"/>
  <c r="J12" i="75"/>
  <c r="J12" i="99"/>
  <c r="J12" i="81"/>
  <c r="J12" i="72"/>
  <c r="J12" i="71"/>
  <c r="J12" i="98"/>
  <c r="J12" i="80"/>
  <c r="J12" i="69"/>
  <c r="Q10" i="75"/>
  <c r="Q10" i="99"/>
  <c r="Q10" i="81"/>
  <c r="Q10" i="72"/>
  <c r="Q10" i="71"/>
  <c r="Q10" i="98"/>
  <c r="Q10" i="80"/>
  <c r="Q10" i="69"/>
  <c r="U9" i="75"/>
  <c r="U9" i="99"/>
  <c r="U9" i="81"/>
  <c r="U9" i="72"/>
  <c r="U9" i="71"/>
  <c r="U9" i="98"/>
  <c r="U9" i="80"/>
  <c r="U9" i="69"/>
  <c r="Q9" i="75"/>
  <c r="Q9" i="99"/>
  <c r="Q9" i="81"/>
  <c r="Q9" i="72"/>
  <c r="Q9" i="71"/>
  <c r="Q9" i="98"/>
  <c r="Q9" i="80"/>
  <c r="Q9" i="69"/>
  <c r="M9" i="107"/>
  <c r="M9" i="106"/>
  <c r="M9" i="105"/>
  <c r="M9" i="104"/>
  <c r="M9" i="103"/>
  <c r="M9" i="78"/>
  <c r="M9" i="75"/>
  <c r="M9" i="99"/>
  <c r="M9" i="81"/>
  <c r="M9" i="72"/>
  <c r="M9" i="71"/>
  <c r="M9" i="98"/>
  <c r="M9" i="80"/>
  <c r="M9" i="69"/>
  <c r="I9" i="107"/>
  <c r="I9" i="106"/>
  <c r="I9" i="105"/>
  <c r="I9" i="104"/>
  <c r="I9" i="103"/>
  <c r="I9" i="78"/>
  <c r="I9" i="75"/>
  <c r="I9" i="99"/>
  <c r="I9" i="81"/>
  <c r="I9" i="72"/>
  <c r="I9" i="71"/>
  <c r="I9" i="98"/>
  <c r="I9" i="80"/>
  <c r="I9" i="69"/>
  <c r="W7" i="75"/>
  <c r="W7" i="99"/>
  <c r="W7" i="81"/>
  <c r="W7" i="72"/>
  <c r="W7" i="71"/>
  <c r="W7" i="98"/>
  <c r="W7" i="80"/>
  <c r="W7" i="69"/>
  <c r="S7" i="75"/>
  <c r="S7" i="99"/>
  <c r="S7" i="81"/>
  <c r="S7" i="72"/>
  <c r="S7" i="98"/>
  <c r="S7" i="71"/>
  <c r="S7" i="80"/>
  <c r="S7" i="69"/>
  <c r="O7" i="75"/>
  <c r="O7" i="99"/>
  <c r="O7" i="81"/>
  <c r="O7" i="72"/>
  <c r="O7" i="71"/>
  <c r="O7" i="98"/>
  <c r="O7" i="80"/>
  <c r="O7" i="69"/>
  <c r="K7" i="107"/>
  <c r="K7" i="106"/>
  <c r="K7" i="105"/>
  <c r="K7" i="104"/>
  <c r="K7" i="103"/>
  <c r="K7" i="78"/>
  <c r="K7" i="75"/>
  <c r="K7" i="99"/>
  <c r="K7" i="81"/>
  <c r="K7" i="72"/>
  <c r="K7" i="71"/>
  <c r="K7" i="98"/>
  <c r="K7" i="80"/>
  <c r="K7" i="69"/>
  <c r="F7" i="107"/>
  <c r="F7" i="106"/>
  <c r="F7" i="104"/>
  <c r="F7" i="105"/>
  <c r="F7" i="103"/>
  <c r="F7" i="78"/>
  <c r="F7" i="75"/>
  <c r="F7" i="99"/>
  <c r="F7" i="81"/>
  <c r="F7" i="72"/>
  <c r="F7" i="71"/>
  <c r="F7" i="98"/>
  <c r="F7" i="80"/>
  <c r="F7" i="69"/>
  <c r="Z21" i="97"/>
  <c r="AC21" i="97"/>
  <c r="AA17" i="97"/>
  <c r="AA7" i="97"/>
  <c r="AF21" i="97"/>
  <c r="AL19" i="97"/>
  <c r="AN17" i="97"/>
  <c r="AT15" i="97"/>
  <c r="AP15" i="97"/>
  <c r="AL15" i="97"/>
  <c r="AH15" i="97"/>
  <c r="AD15" i="97"/>
  <c r="AN12" i="97"/>
  <c r="AJ12" i="97"/>
  <c r="AF12" i="97"/>
  <c r="AU9" i="97"/>
  <c r="AQ9" i="97"/>
  <c r="AM9" i="97"/>
  <c r="AI9" i="97"/>
  <c r="AE9" i="97"/>
  <c r="AS7" i="97"/>
  <c r="AO7" i="97"/>
  <c r="AK7" i="97"/>
  <c r="AG7" i="97"/>
  <c r="V21" i="97"/>
  <c r="AB17" i="97"/>
  <c r="Y21" i="97"/>
  <c r="X19" i="97"/>
  <c r="W17" i="97"/>
  <c r="AC12" i="97"/>
  <c r="X9" i="97"/>
  <c r="AR21" i="97"/>
  <c r="AJ21" i="97"/>
  <c r="AT19" i="97"/>
  <c r="AH19" i="97"/>
  <c r="AD19" i="97"/>
  <c r="AR17" i="97"/>
  <c r="AF17" i="97"/>
  <c r="AR12" i="97"/>
  <c r="V7" i="97"/>
  <c r="V17" i="97"/>
  <c r="AB21" i="97"/>
  <c r="X21" i="97"/>
  <c r="AA19" i="97"/>
  <c r="W19" i="97"/>
  <c r="Z17" i="97"/>
  <c r="AC15" i="97"/>
  <c r="Y15" i="97"/>
  <c r="AB12" i="97"/>
  <c r="X12" i="97"/>
  <c r="AA9" i="97"/>
  <c r="W9" i="97"/>
  <c r="Z7" i="97"/>
  <c r="AU21" i="97"/>
  <c r="AQ21" i="97"/>
  <c r="AM21" i="97"/>
  <c r="AI21" i="97"/>
  <c r="AE21" i="97"/>
  <c r="AS19" i="97"/>
  <c r="AO19" i="97"/>
  <c r="AK19" i="97"/>
  <c r="AG19" i="97"/>
  <c r="AU17" i="97"/>
  <c r="AQ17" i="97"/>
  <c r="AM17" i="97"/>
  <c r="AI17" i="97"/>
  <c r="AE17" i="97"/>
  <c r="AS15" i="97"/>
  <c r="AO15" i="97"/>
  <c r="AK15" i="97"/>
  <c r="AG15" i="97"/>
  <c r="AU12" i="97"/>
  <c r="AQ12" i="97"/>
  <c r="AM12" i="97"/>
  <c r="AI12" i="97"/>
  <c r="AE12" i="97"/>
  <c r="AT9" i="97"/>
  <c r="AP9" i="97"/>
  <c r="AL9" i="97"/>
  <c r="AH9" i="97"/>
  <c r="AD9" i="97"/>
  <c r="AR7" i="97"/>
  <c r="AN7" i="97"/>
  <c r="AJ7" i="97"/>
  <c r="AF7" i="97"/>
  <c r="V12" i="97"/>
  <c r="AC19" i="97"/>
  <c r="V15" i="97"/>
  <c r="AB19" i="97"/>
  <c r="Z15" i="97"/>
  <c r="Y12" i="97"/>
  <c r="AB9" i="97"/>
  <c r="W7" i="97"/>
  <c r="AN21" i="97"/>
  <c r="AP19" i="97"/>
  <c r="AJ17" i="97"/>
  <c r="V9" i="97"/>
  <c r="V19" i="97"/>
  <c r="AA21" i="97"/>
  <c r="W21" i="97"/>
  <c r="Z19" i="97"/>
  <c r="AC17" i="97"/>
  <c r="Y17" i="97"/>
  <c r="AB15" i="97"/>
  <c r="X15" i="97"/>
  <c r="AA12" i="97"/>
  <c r="W12" i="97"/>
  <c r="Z9" i="97"/>
  <c r="AC7" i="97"/>
  <c r="Y7" i="97"/>
  <c r="AT21" i="97"/>
  <c r="AP21" i="97"/>
  <c r="AL21" i="97"/>
  <c r="AH21" i="97"/>
  <c r="AD21" i="97"/>
  <c r="AR19" i="97"/>
  <c r="AN19" i="97"/>
  <c r="AJ19" i="97"/>
  <c r="AF19" i="97"/>
  <c r="AT17" i="97"/>
  <c r="AP17" i="97"/>
  <c r="AL17" i="97"/>
  <c r="AH17" i="97"/>
  <c r="AD17" i="97"/>
  <c r="AR15" i="97"/>
  <c r="AN15" i="97"/>
  <c r="AJ15" i="97"/>
  <c r="AF15" i="97"/>
  <c r="AT12" i="97"/>
  <c r="AP12" i="97"/>
  <c r="AL12" i="97"/>
  <c r="AH12" i="97"/>
  <c r="AD12" i="97"/>
  <c r="AS9" i="97"/>
  <c r="AO9" i="97"/>
  <c r="AK9" i="97"/>
  <c r="AG9" i="97"/>
  <c r="AU7" i="97"/>
  <c r="AQ7" i="97"/>
  <c r="AM7" i="97"/>
  <c r="AI7" i="97"/>
  <c r="AE7" i="97"/>
  <c r="Y19" i="97"/>
  <c r="X17" i="97"/>
  <c r="AA15" i="97"/>
  <c r="W15" i="97"/>
  <c r="Z12" i="97"/>
  <c r="AC9" i="97"/>
  <c r="Y9" i="97"/>
  <c r="AB7" i="97"/>
  <c r="X7" i="97"/>
  <c r="AS21" i="97"/>
  <c r="AO21" i="97"/>
  <c r="AK21" i="97"/>
  <c r="AG21" i="97"/>
  <c r="AU19" i="97"/>
  <c r="AQ19" i="97"/>
  <c r="AM19" i="97"/>
  <c r="AI19" i="97"/>
  <c r="AE19" i="97"/>
  <c r="AS17" i="97"/>
  <c r="AO17" i="97"/>
  <c r="AK17" i="97"/>
  <c r="AG17" i="97"/>
  <c r="AU15" i="97"/>
  <c r="AQ15" i="97"/>
  <c r="AM15" i="97"/>
  <c r="AI15" i="97"/>
  <c r="AE15" i="97"/>
  <c r="AS12" i="97"/>
  <c r="AO12" i="97"/>
  <c r="AK12" i="97"/>
  <c r="AG12" i="97"/>
  <c r="AN10" i="97"/>
  <c r="AR9" i="97"/>
  <c r="AN9" i="97"/>
  <c r="AJ9" i="97"/>
  <c r="AF9" i="97"/>
  <c r="AT7" i="97"/>
  <c r="AP7" i="97"/>
  <c r="AL7" i="97"/>
  <c r="AH7" i="97"/>
  <c r="AD7" i="97"/>
  <c r="W10" i="3"/>
  <c r="S10" i="3"/>
  <c r="W13" i="3"/>
  <c r="O13" i="3"/>
  <c r="K13" i="3"/>
  <c r="Q13" i="3"/>
  <c r="I13" i="3"/>
  <c r="V10" i="3"/>
  <c r="N10" i="3"/>
  <c r="T13" i="3"/>
  <c r="L13" i="3"/>
  <c r="U10" i="3"/>
  <c r="M10" i="3"/>
  <c r="I10" i="3"/>
  <c r="E13" i="3"/>
  <c r="E10" i="3"/>
  <c r="S13" i="3"/>
  <c r="F13" i="3"/>
  <c r="X10" i="3"/>
  <c r="T10" i="3"/>
  <c r="P10" i="3"/>
  <c r="L10" i="3"/>
  <c r="G10" i="3"/>
  <c r="B13" i="3"/>
  <c r="B10" i="3"/>
  <c r="U13" i="3"/>
  <c r="M13" i="3"/>
  <c r="R10" i="3"/>
  <c r="J10" i="3"/>
  <c r="X13" i="3"/>
  <c r="P13" i="3"/>
  <c r="G13" i="3"/>
  <c r="D13" i="3"/>
  <c r="D13" i="103" s="1"/>
  <c r="D10" i="3"/>
  <c r="D10" i="103" s="1"/>
  <c r="V13" i="3"/>
  <c r="R13" i="3"/>
  <c r="N13" i="3"/>
  <c r="J13" i="3"/>
  <c r="O10" i="3"/>
  <c r="K10" i="3"/>
  <c r="F10" i="3"/>
  <c r="B32" i="67"/>
  <c r="C32" i="67"/>
  <c r="C40" i="67" s="1"/>
  <c r="B32" i="76"/>
  <c r="C32" i="76"/>
  <c r="C40" i="76" s="1"/>
  <c r="B32" i="85"/>
  <c r="C32" i="85"/>
  <c r="C40" i="85" s="1"/>
  <c r="B32" i="73"/>
  <c r="B33" i="73" s="1"/>
  <c r="C32" i="73"/>
  <c r="C33" i="73" s="1"/>
  <c r="C17" i="67"/>
  <c r="B17" i="67"/>
  <c r="C16" i="67"/>
  <c r="B16" i="67"/>
  <c r="C17" i="76"/>
  <c r="B17" i="76"/>
  <c r="C16" i="76"/>
  <c r="B16" i="76"/>
  <c r="C17" i="85"/>
  <c r="B17" i="85"/>
  <c r="C16" i="85"/>
  <c r="B16" i="85"/>
  <c r="C16" i="73"/>
  <c r="C17" i="73"/>
  <c r="B20" i="73"/>
  <c r="B37" i="73" s="1"/>
  <c r="C20" i="73"/>
  <c r="C37" i="73" s="1"/>
  <c r="B21" i="73"/>
  <c r="B38" i="73" s="1"/>
  <c r="C21" i="73"/>
  <c r="C38" i="73" s="1"/>
  <c r="B23" i="73"/>
  <c r="B40" i="73" s="1"/>
  <c r="C23" i="73"/>
  <c r="C40" i="73" s="1"/>
  <c r="B16" i="73"/>
  <c r="B17" i="73"/>
  <c r="B3" i="79"/>
  <c r="B4" i="79"/>
  <c r="B6" i="79"/>
  <c r="B3" i="86"/>
  <c r="B4" i="86"/>
  <c r="B6" i="86"/>
  <c r="B14" i="110" l="1"/>
  <c r="B14" i="95"/>
  <c r="B14" i="94"/>
  <c r="B14" i="111"/>
  <c r="B14" i="93"/>
  <c r="B14" i="91"/>
  <c r="B11" i="95"/>
  <c r="B11" i="94"/>
  <c r="B11" i="111"/>
  <c r="B11" i="93"/>
  <c r="B11" i="91"/>
  <c r="B11" i="110"/>
  <c r="C14" i="110"/>
  <c r="C14" i="95"/>
  <c r="C14" i="94"/>
  <c r="C14" i="111"/>
  <c r="C14" i="93"/>
  <c r="C14" i="91"/>
  <c r="C11" i="110"/>
  <c r="C11" i="93"/>
  <c r="C11" i="95"/>
  <c r="C11" i="94"/>
  <c r="C11" i="111"/>
  <c r="C11" i="91"/>
  <c r="G11" i="90"/>
  <c r="G11" i="89"/>
  <c r="G11" i="109"/>
  <c r="G11" i="108"/>
  <c r="G11" i="87"/>
  <c r="G11" i="88"/>
  <c r="G14" i="89"/>
  <c r="G14" i="90"/>
  <c r="G14" i="108"/>
  <c r="G14" i="87"/>
  <c r="G14" i="88"/>
  <c r="G14" i="109"/>
  <c r="B14" i="90"/>
  <c r="B14" i="89"/>
  <c r="B14" i="109"/>
  <c r="B14" i="108"/>
  <c r="B14" i="88"/>
  <c r="B14" i="87"/>
  <c r="J14" i="90"/>
  <c r="J14" i="89"/>
  <c r="J14" i="109"/>
  <c r="J14" i="87"/>
  <c r="J14" i="88"/>
  <c r="J14" i="108"/>
  <c r="H11" i="109"/>
  <c r="H11" i="90"/>
  <c r="H11" i="89"/>
  <c r="H11" i="88"/>
  <c r="H11" i="108"/>
  <c r="H11" i="87"/>
  <c r="I11" i="90"/>
  <c r="I11" i="109"/>
  <c r="I11" i="89"/>
  <c r="I11" i="108"/>
  <c r="I11" i="88"/>
  <c r="I11" i="87"/>
  <c r="F11" i="90"/>
  <c r="F11" i="89"/>
  <c r="F11" i="109"/>
  <c r="F11" i="88"/>
  <c r="F11" i="87"/>
  <c r="F11" i="108"/>
  <c r="B11" i="90"/>
  <c r="B11" i="89"/>
  <c r="B11" i="108"/>
  <c r="B11" i="87"/>
  <c r="B11" i="109"/>
  <c r="B11" i="88"/>
  <c r="I14" i="90"/>
  <c r="I14" i="89"/>
  <c r="I14" i="109"/>
  <c r="I14" i="108"/>
  <c r="I14" i="88"/>
  <c r="I14" i="87"/>
  <c r="K14" i="90"/>
  <c r="K14" i="89"/>
  <c r="K14" i="108"/>
  <c r="K14" i="109"/>
  <c r="K14" i="87"/>
  <c r="K14" i="88"/>
  <c r="D14" i="89"/>
  <c r="D14" i="90"/>
  <c r="D14" i="108"/>
  <c r="D14" i="88"/>
  <c r="D14" i="87"/>
  <c r="D14" i="109"/>
  <c r="H14" i="90"/>
  <c r="H14" i="89"/>
  <c r="H14" i="109"/>
  <c r="H14" i="88"/>
  <c r="H14" i="108"/>
  <c r="H14" i="87"/>
  <c r="K11" i="89"/>
  <c r="K11" i="90"/>
  <c r="K11" i="108"/>
  <c r="K11" i="87"/>
  <c r="K11" i="109"/>
  <c r="K11" i="88"/>
  <c r="E14" i="90"/>
  <c r="E14" i="109"/>
  <c r="E14" i="89"/>
  <c r="E14" i="88"/>
  <c r="E14" i="108"/>
  <c r="E14" i="87"/>
  <c r="C14" i="90"/>
  <c r="C14" i="89"/>
  <c r="C14" i="108"/>
  <c r="C14" i="109"/>
  <c r="C14" i="87"/>
  <c r="C14" i="88"/>
  <c r="E11" i="90"/>
  <c r="E11" i="89"/>
  <c r="E11" i="109"/>
  <c r="E11" i="108"/>
  <c r="E11" i="88"/>
  <c r="E11" i="87"/>
  <c r="C11" i="89"/>
  <c r="C11" i="90"/>
  <c r="C11" i="109"/>
  <c r="C11" i="88"/>
  <c r="C11" i="87"/>
  <c r="C11" i="108"/>
  <c r="F14" i="90"/>
  <c r="F14" i="89"/>
  <c r="F14" i="109"/>
  <c r="F14" i="108"/>
  <c r="F14" i="88"/>
  <c r="F14" i="87"/>
  <c r="J11" i="90"/>
  <c r="J11" i="89"/>
  <c r="J11" i="88"/>
  <c r="J11" i="87"/>
  <c r="J11" i="109"/>
  <c r="J11" i="108"/>
  <c r="B40" i="67"/>
  <c r="B46" i="67"/>
  <c r="B43" i="67"/>
  <c r="B40" i="76"/>
  <c r="B43" i="76"/>
  <c r="B46" i="76"/>
  <c r="B40" i="85"/>
  <c r="B46" i="85"/>
  <c r="B43" i="85"/>
  <c r="U13" i="75"/>
  <c r="U13" i="99"/>
  <c r="U13" i="81"/>
  <c r="U13" i="72"/>
  <c r="U13" i="71"/>
  <c r="U13" i="98"/>
  <c r="U13" i="80"/>
  <c r="U13" i="69"/>
  <c r="E10" i="103"/>
  <c r="E10" i="78"/>
  <c r="E10" i="107"/>
  <c r="E10" i="104"/>
  <c r="E10" i="105"/>
  <c r="E10" i="106"/>
  <c r="E10" i="75"/>
  <c r="E10" i="99"/>
  <c r="E10" i="81"/>
  <c r="E10" i="72"/>
  <c r="E10" i="71"/>
  <c r="E10" i="98"/>
  <c r="E10" i="80"/>
  <c r="E10" i="69"/>
  <c r="W13" i="75"/>
  <c r="W13" i="99"/>
  <c r="W13" i="81"/>
  <c r="W13" i="72"/>
  <c r="W13" i="71"/>
  <c r="W13" i="98"/>
  <c r="W13" i="80"/>
  <c r="W13" i="69"/>
  <c r="F10" i="107"/>
  <c r="F10" i="106"/>
  <c r="F10" i="103"/>
  <c r="F10" i="78"/>
  <c r="F10" i="104"/>
  <c r="F10" i="105"/>
  <c r="F10" i="75"/>
  <c r="F10" i="99"/>
  <c r="F10" i="81"/>
  <c r="F10" i="72"/>
  <c r="F10" i="71"/>
  <c r="F10" i="98"/>
  <c r="F10" i="80"/>
  <c r="F10" i="69"/>
  <c r="N13" i="75"/>
  <c r="N13" i="99"/>
  <c r="N13" i="81"/>
  <c r="N13" i="72"/>
  <c r="N13" i="71"/>
  <c r="N13" i="98"/>
  <c r="N13" i="80"/>
  <c r="N13" i="69"/>
  <c r="D10" i="107"/>
  <c r="D10" i="106"/>
  <c r="D10" i="105"/>
  <c r="D10" i="104"/>
  <c r="D10" i="78"/>
  <c r="D10" i="75"/>
  <c r="D10" i="99"/>
  <c r="D10" i="81"/>
  <c r="D10" i="72"/>
  <c r="D10" i="71"/>
  <c r="D10" i="98"/>
  <c r="D10" i="80"/>
  <c r="D10" i="69"/>
  <c r="G13" i="107"/>
  <c r="G13" i="106"/>
  <c r="G13" i="105"/>
  <c r="G13" i="104"/>
  <c r="G13" i="103"/>
  <c r="G13" i="78"/>
  <c r="G13" i="75"/>
  <c r="G13" i="99"/>
  <c r="G13" i="81"/>
  <c r="G13" i="72"/>
  <c r="G13" i="71"/>
  <c r="G13" i="98"/>
  <c r="G13" i="80"/>
  <c r="G13" i="69"/>
  <c r="J10" i="107"/>
  <c r="J10" i="104"/>
  <c r="J10" i="105"/>
  <c r="J10" i="103"/>
  <c r="J10" i="78"/>
  <c r="J10" i="106"/>
  <c r="J10" i="75"/>
  <c r="J10" i="99"/>
  <c r="J10" i="81"/>
  <c r="J10" i="72"/>
  <c r="J10" i="71"/>
  <c r="J10" i="98"/>
  <c r="J10" i="80"/>
  <c r="J10" i="69"/>
  <c r="B10" i="107"/>
  <c r="B10" i="106"/>
  <c r="B10" i="105"/>
  <c r="B10" i="104"/>
  <c r="B10" i="103"/>
  <c r="B10" i="78"/>
  <c r="B10" i="75"/>
  <c r="B10" i="99"/>
  <c r="B10" i="81"/>
  <c r="B10" i="72"/>
  <c r="B10" i="71"/>
  <c r="B10" i="98"/>
  <c r="B10" i="80"/>
  <c r="B10" i="69"/>
  <c r="L10" i="107"/>
  <c r="L10" i="106"/>
  <c r="L10" i="105"/>
  <c r="L10" i="104"/>
  <c r="L10" i="103"/>
  <c r="L10" i="78"/>
  <c r="L10" i="75"/>
  <c r="L10" i="99"/>
  <c r="L10" i="81"/>
  <c r="L10" i="72"/>
  <c r="L10" i="71"/>
  <c r="L10" i="98"/>
  <c r="L10" i="80"/>
  <c r="L10" i="69"/>
  <c r="F13" i="107"/>
  <c r="F13" i="105"/>
  <c r="F13" i="104"/>
  <c r="F13" i="103"/>
  <c r="F13" i="106"/>
  <c r="F13" i="78"/>
  <c r="F13" i="75"/>
  <c r="F13" i="99"/>
  <c r="F13" i="81"/>
  <c r="F13" i="72"/>
  <c r="F13" i="71"/>
  <c r="F13" i="98"/>
  <c r="F13" i="80"/>
  <c r="F13" i="69"/>
  <c r="U10" i="75"/>
  <c r="U10" i="99"/>
  <c r="U10" i="81"/>
  <c r="U10" i="72"/>
  <c r="U10" i="71"/>
  <c r="U10" i="98"/>
  <c r="U10" i="80"/>
  <c r="U10" i="69"/>
  <c r="V10" i="75"/>
  <c r="V10" i="99"/>
  <c r="V10" i="81"/>
  <c r="V10" i="72"/>
  <c r="V10" i="71"/>
  <c r="V10" i="98"/>
  <c r="V10" i="80"/>
  <c r="V10" i="69"/>
  <c r="S10" i="75"/>
  <c r="S10" i="99"/>
  <c r="S10" i="81"/>
  <c r="S10" i="72"/>
  <c r="S10" i="71"/>
  <c r="S10" i="98"/>
  <c r="S10" i="80"/>
  <c r="S10" i="69"/>
  <c r="G10" i="107"/>
  <c r="G10" i="106"/>
  <c r="G10" i="105"/>
  <c r="G10" i="104"/>
  <c r="G10" i="103"/>
  <c r="G10" i="78"/>
  <c r="G10" i="75"/>
  <c r="G10" i="99"/>
  <c r="G10" i="81"/>
  <c r="G10" i="72"/>
  <c r="G10" i="71"/>
  <c r="G10" i="98"/>
  <c r="G10" i="80"/>
  <c r="G10" i="69"/>
  <c r="N10" i="75"/>
  <c r="N10" i="99"/>
  <c r="N10" i="81"/>
  <c r="N10" i="72"/>
  <c r="N10" i="71"/>
  <c r="N10" i="98"/>
  <c r="N10" i="80"/>
  <c r="N10" i="69"/>
  <c r="K10" i="107"/>
  <c r="K10" i="106"/>
  <c r="K10" i="105"/>
  <c r="K10" i="104"/>
  <c r="K10" i="103"/>
  <c r="K10" i="78"/>
  <c r="K10" i="75"/>
  <c r="K10" i="99"/>
  <c r="K10" i="81"/>
  <c r="K10" i="72"/>
  <c r="K10" i="71"/>
  <c r="K10" i="98"/>
  <c r="K10" i="80"/>
  <c r="K10" i="69"/>
  <c r="R13" i="75"/>
  <c r="R13" i="99"/>
  <c r="R13" i="81"/>
  <c r="R13" i="72"/>
  <c r="R13" i="71"/>
  <c r="R13" i="98"/>
  <c r="R13" i="80"/>
  <c r="R13" i="69"/>
  <c r="P13" i="75"/>
  <c r="P13" i="99"/>
  <c r="P13" i="81"/>
  <c r="P13" i="72"/>
  <c r="P13" i="71"/>
  <c r="P13" i="98"/>
  <c r="P13" i="80"/>
  <c r="P13" i="69"/>
  <c r="R10" i="75"/>
  <c r="R10" i="99"/>
  <c r="R10" i="81"/>
  <c r="R10" i="72"/>
  <c r="R10" i="71"/>
  <c r="R10" i="98"/>
  <c r="R10" i="80"/>
  <c r="R10" i="69"/>
  <c r="B13" i="107"/>
  <c r="B13" i="106"/>
  <c r="B13" i="105"/>
  <c r="B13" i="104"/>
  <c r="B13" i="103"/>
  <c r="B13" i="78"/>
  <c r="B13" i="75"/>
  <c r="B13" i="99"/>
  <c r="B13" i="81"/>
  <c r="B13" i="72"/>
  <c r="B13" i="71"/>
  <c r="B13" i="98"/>
  <c r="B13" i="80"/>
  <c r="B13" i="69"/>
  <c r="P10" i="75"/>
  <c r="P10" i="99"/>
  <c r="P10" i="81"/>
  <c r="P10" i="72"/>
  <c r="P10" i="71"/>
  <c r="P10" i="98"/>
  <c r="P10" i="80"/>
  <c r="P10" i="69"/>
  <c r="S13" i="75"/>
  <c r="S13" i="99"/>
  <c r="S13" i="81"/>
  <c r="S13" i="72"/>
  <c r="S13" i="71"/>
  <c r="S13" i="98"/>
  <c r="S13" i="80"/>
  <c r="S13" i="69"/>
  <c r="E13" i="105"/>
  <c r="E13" i="104"/>
  <c r="E13" i="103"/>
  <c r="E13" i="106"/>
  <c r="E13" i="107"/>
  <c r="E13" i="78"/>
  <c r="E13" i="75"/>
  <c r="E13" i="99"/>
  <c r="E13" i="81"/>
  <c r="E13" i="72"/>
  <c r="E13" i="71"/>
  <c r="E13" i="98"/>
  <c r="E13" i="80"/>
  <c r="E13" i="69"/>
  <c r="L13" i="107"/>
  <c r="L13" i="106"/>
  <c r="L13" i="105"/>
  <c r="L13" i="104"/>
  <c r="L13" i="103"/>
  <c r="L13" i="78"/>
  <c r="L13" i="75"/>
  <c r="L13" i="99"/>
  <c r="L13" i="81"/>
  <c r="L13" i="72"/>
  <c r="L13" i="71"/>
  <c r="L13" i="98"/>
  <c r="L13" i="80"/>
  <c r="L13" i="69"/>
  <c r="I13" i="104"/>
  <c r="I13" i="103"/>
  <c r="I13" i="105"/>
  <c r="I13" i="107"/>
  <c r="I13" i="106"/>
  <c r="I13" i="78"/>
  <c r="I13" i="75"/>
  <c r="I13" i="99"/>
  <c r="I13" i="81"/>
  <c r="I13" i="72"/>
  <c r="I13" i="71"/>
  <c r="I13" i="98"/>
  <c r="I13" i="80"/>
  <c r="I13" i="69"/>
  <c r="K13" i="107"/>
  <c r="K13" i="106"/>
  <c r="K13" i="105"/>
  <c r="K13" i="104"/>
  <c r="K13" i="103"/>
  <c r="K13" i="78"/>
  <c r="K13" i="75"/>
  <c r="K13" i="99"/>
  <c r="K13" i="81"/>
  <c r="K13" i="72"/>
  <c r="K13" i="71"/>
  <c r="K13" i="98"/>
  <c r="K13" i="80"/>
  <c r="K13" i="69"/>
  <c r="W10" i="75"/>
  <c r="W10" i="99"/>
  <c r="W10" i="81"/>
  <c r="W10" i="72"/>
  <c r="W10" i="71"/>
  <c r="W10" i="98"/>
  <c r="W10" i="80"/>
  <c r="W10" i="69"/>
  <c r="J13" i="107"/>
  <c r="J13" i="106"/>
  <c r="J13" i="104"/>
  <c r="J13" i="103"/>
  <c r="J13" i="105"/>
  <c r="J13" i="78"/>
  <c r="J13" i="75"/>
  <c r="J13" i="99"/>
  <c r="J13" i="81"/>
  <c r="J13" i="72"/>
  <c r="J13" i="71"/>
  <c r="J13" i="98"/>
  <c r="J13" i="80"/>
  <c r="J13" i="69"/>
  <c r="X10" i="75"/>
  <c r="X10" i="99"/>
  <c r="X10" i="81"/>
  <c r="X10" i="72"/>
  <c r="X10" i="71"/>
  <c r="X10" i="98"/>
  <c r="X10" i="80"/>
  <c r="X10" i="69"/>
  <c r="M10" i="103"/>
  <c r="M10" i="78"/>
  <c r="M10" i="104"/>
  <c r="M10" i="105"/>
  <c r="M10" i="107"/>
  <c r="M10" i="106"/>
  <c r="M10" i="75"/>
  <c r="M10" i="99"/>
  <c r="M10" i="81"/>
  <c r="M10" i="72"/>
  <c r="M10" i="71"/>
  <c r="M10" i="98"/>
  <c r="M10" i="80"/>
  <c r="M10" i="69"/>
  <c r="O10" i="75"/>
  <c r="O10" i="99"/>
  <c r="O10" i="81"/>
  <c r="O10" i="72"/>
  <c r="O10" i="71"/>
  <c r="O10" i="98"/>
  <c r="O10" i="80"/>
  <c r="O10" i="69"/>
  <c r="V13" i="75"/>
  <c r="V13" i="99"/>
  <c r="V13" i="81"/>
  <c r="V13" i="72"/>
  <c r="V13" i="71"/>
  <c r="V13" i="98"/>
  <c r="V13" i="80"/>
  <c r="V13" i="69"/>
  <c r="D13" i="107"/>
  <c r="D13" i="106"/>
  <c r="D13" i="105"/>
  <c r="D13" i="104"/>
  <c r="D13" i="78"/>
  <c r="D13" i="75"/>
  <c r="D13" i="99"/>
  <c r="D13" i="81"/>
  <c r="D13" i="72"/>
  <c r="D13" i="71"/>
  <c r="D13" i="98"/>
  <c r="D13" i="80"/>
  <c r="D13" i="69"/>
  <c r="X13" i="75"/>
  <c r="X13" i="99"/>
  <c r="X13" i="81"/>
  <c r="X13" i="72"/>
  <c r="X13" i="71"/>
  <c r="X13" i="98"/>
  <c r="X13" i="80"/>
  <c r="X13" i="69"/>
  <c r="M13" i="107"/>
  <c r="M13" i="105"/>
  <c r="M13" i="104"/>
  <c r="M13" i="103"/>
  <c r="M13" i="106"/>
  <c r="M13" i="78"/>
  <c r="M13" i="75"/>
  <c r="M13" i="99"/>
  <c r="M13" i="81"/>
  <c r="M13" i="72"/>
  <c r="M13" i="71"/>
  <c r="M13" i="98"/>
  <c r="M13" i="80"/>
  <c r="M13" i="69"/>
  <c r="T10" i="75"/>
  <c r="T10" i="99"/>
  <c r="T10" i="81"/>
  <c r="T10" i="72"/>
  <c r="T10" i="71"/>
  <c r="T10" i="98"/>
  <c r="T10" i="80"/>
  <c r="T10" i="69"/>
  <c r="I10" i="105"/>
  <c r="I10" i="103"/>
  <c r="I10" i="78"/>
  <c r="I10" i="106"/>
  <c r="I10" i="107"/>
  <c r="I10" i="104"/>
  <c r="I10" i="75"/>
  <c r="I10" i="99"/>
  <c r="I10" i="81"/>
  <c r="I10" i="72"/>
  <c r="I10" i="71"/>
  <c r="I10" i="98"/>
  <c r="I10" i="80"/>
  <c r="I10" i="69"/>
  <c r="T13" i="75"/>
  <c r="T13" i="99"/>
  <c r="T13" i="81"/>
  <c r="T13" i="72"/>
  <c r="T13" i="71"/>
  <c r="T13" i="98"/>
  <c r="T13" i="80"/>
  <c r="T13" i="69"/>
  <c r="Q13" i="75"/>
  <c r="Q13" i="99"/>
  <c r="Q13" i="81"/>
  <c r="Q13" i="72"/>
  <c r="Q13" i="71"/>
  <c r="Q13" i="98"/>
  <c r="Q13" i="80"/>
  <c r="Q13" i="69"/>
  <c r="O13" i="75"/>
  <c r="O13" i="99"/>
  <c r="O13" i="81"/>
  <c r="O13" i="72"/>
  <c r="O13" i="71"/>
  <c r="O13" i="98"/>
  <c r="O13" i="80"/>
  <c r="O13" i="69"/>
  <c r="J13" i="100"/>
  <c r="I12" i="97"/>
  <c r="O15" i="97"/>
  <c r="I15" i="97"/>
  <c r="T17" i="97"/>
  <c r="O17" i="97"/>
  <c r="R15" i="97"/>
  <c r="N15" i="97"/>
  <c r="R13" i="100"/>
  <c r="Q12" i="97"/>
  <c r="D10" i="102"/>
  <c r="D26" i="102" s="1"/>
  <c r="D10" i="101"/>
  <c r="D26" i="101" s="1"/>
  <c r="V10" i="100"/>
  <c r="D10" i="73"/>
  <c r="D26" i="73" s="1"/>
  <c r="D43" i="73" s="1"/>
  <c r="U9" i="97"/>
  <c r="Q10" i="100"/>
  <c r="Q26" i="100" s="1"/>
  <c r="Q43" i="100" s="1"/>
  <c r="P9" i="97"/>
  <c r="C8" i="101"/>
  <c r="C24" i="101" s="1"/>
  <c r="C8" i="102"/>
  <c r="C24" i="102" s="1"/>
  <c r="U8" i="100"/>
  <c r="U24" i="100" s="1"/>
  <c r="U41" i="100" s="1"/>
  <c r="C8" i="73"/>
  <c r="C24" i="73" s="1"/>
  <c r="C41" i="73" s="1"/>
  <c r="T7" i="97"/>
  <c r="P8" i="100"/>
  <c r="P24" i="100" s="1"/>
  <c r="P41" i="100" s="1"/>
  <c r="O7" i="97"/>
  <c r="AH10" i="97"/>
  <c r="AO13" i="97"/>
  <c r="X13" i="97"/>
  <c r="AM13" i="97"/>
  <c r="AO10" i="97"/>
  <c r="AA13" i="97"/>
  <c r="AM10" i="97"/>
  <c r="AP13" i="97"/>
  <c r="AC13" i="97"/>
  <c r="AI13" i="97"/>
  <c r="AF13" i="97"/>
  <c r="AH13" i="97"/>
  <c r="AT10" i="97"/>
  <c r="J8" i="100"/>
  <c r="I7" i="97"/>
  <c r="I17" i="97"/>
  <c r="R17" i="97"/>
  <c r="N17" i="97"/>
  <c r="Q15" i="97"/>
  <c r="D13" i="102"/>
  <c r="D29" i="102" s="1"/>
  <c r="D13" i="101"/>
  <c r="D29" i="101" s="1"/>
  <c r="V13" i="100"/>
  <c r="D13" i="73"/>
  <c r="D29" i="73" s="1"/>
  <c r="D46" i="73" s="1"/>
  <c r="U12" i="97"/>
  <c r="Q13" i="100"/>
  <c r="Q29" i="100" s="1"/>
  <c r="Q46" i="100" s="1"/>
  <c r="P12" i="97"/>
  <c r="C10" i="101"/>
  <c r="C26" i="101" s="1"/>
  <c r="C10" i="102"/>
  <c r="C26" i="102" s="1"/>
  <c r="U10" i="100"/>
  <c r="U26" i="100" s="1"/>
  <c r="U43" i="100" s="1"/>
  <c r="C10" i="73"/>
  <c r="C26" i="73" s="1"/>
  <c r="C43" i="73" s="1"/>
  <c r="T9" i="97"/>
  <c r="P10" i="100"/>
  <c r="P26" i="100" s="1"/>
  <c r="P43" i="100" s="1"/>
  <c r="O9" i="97"/>
  <c r="S8" i="100"/>
  <c r="S24" i="100" s="1"/>
  <c r="S41" i="100" s="1"/>
  <c r="R7" i="97"/>
  <c r="O8" i="100"/>
  <c r="O24" i="100" s="1"/>
  <c r="O41" i="100" s="1"/>
  <c r="N7" i="97"/>
  <c r="AL10" i="97"/>
  <c r="AS13" i="97"/>
  <c r="AB13" i="97"/>
  <c r="AU13" i="97"/>
  <c r="AJ13" i="97"/>
  <c r="V10" i="97"/>
  <c r="AQ10" i="97"/>
  <c r="Y10" i="97"/>
  <c r="AF10" i="97"/>
  <c r="AQ13" i="97"/>
  <c r="AN13" i="97"/>
  <c r="AL13" i="97"/>
  <c r="Z10" i="97"/>
  <c r="J10" i="100"/>
  <c r="I9" i="97"/>
  <c r="Q17" i="97"/>
  <c r="U15" i="97"/>
  <c r="P15" i="97"/>
  <c r="C13" i="102"/>
  <c r="C29" i="102" s="1"/>
  <c r="C13" i="101"/>
  <c r="C29" i="101" s="1"/>
  <c r="U13" i="100"/>
  <c r="U29" i="100" s="1"/>
  <c r="U46" i="100" s="1"/>
  <c r="C13" i="73"/>
  <c r="C29" i="73" s="1"/>
  <c r="C46" i="73" s="1"/>
  <c r="T12" i="97"/>
  <c r="P13" i="100"/>
  <c r="P29" i="100" s="1"/>
  <c r="P46" i="100" s="1"/>
  <c r="O12" i="97"/>
  <c r="S10" i="100"/>
  <c r="R9" i="97"/>
  <c r="O10" i="100"/>
  <c r="N9" i="97"/>
  <c r="R8" i="100"/>
  <c r="Q7" i="97"/>
  <c r="AG13" i="97"/>
  <c r="X10" i="97"/>
  <c r="V13" i="97"/>
  <c r="Z13" i="97"/>
  <c r="AR13" i="97"/>
  <c r="AE10" i="97"/>
  <c r="AU10" i="97"/>
  <c r="AC10" i="97"/>
  <c r="AJ10" i="97"/>
  <c r="AK10" i="97"/>
  <c r="W10" i="97"/>
  <c r="AT13" i="97"/>
  <c r="U17" i="97"/>
  <c r="P17" i="97"/>
  <c r="T15" i="97"/>
  <c r="S13" i="100"/>
  <c r="R12" i="97"/>
  <c r="O13" i="100"/>
  <c r="N12" i="97"/>
  <c r="R10" i="100"/>
  <c r="Q9" i="97"/>
  <c r="D8" i="101"/>
  <c r="D24" i="101" s="1"/>
  <c r="D8" i="102"/>
  <c r="D24" i="102" s="1"/>
  <c r="V8" i="100"/>
  <c r="V24" i="100" s="1"/>
  <c r="V41" i="100" s="1"/>
  <c r="D8" i="73"/>
  <c r="D24" i="73" s="1"/>
  <c r="D41" i="73" s="1"/>
  <c r="U7" i="97"/>
  <c r="Q8" i="100"/>
  <c r="P7" i="97"/>
  <c r="AD10" i="97"/>
  <c r="AK13" i="97"/>
  <c r="AB10" i="97"/>
  <c r="AE13" i="97"/>
  <c r="AG10" i="97"/>
  <c r="AA10" i="97"/>
  <c r="AI10" i="97"/>
  <c r="AD13" i="97"/>
  <c r="Y13" i="97"/>
  <c r="AR10" i="97"/>
  <c r="AS10" i="97"/>
  <c r="W13" i="97"/>
  <c r="AP10" i="97"/>
  <c r="R29" i="100"/>
  <c r="R46" i="100" s="1"/>
  <c r="B8" i="100"/>
  <c r="B24" i="100" s="1"/>
  <c r="B41" i="100" s="1"/>
  <c r="D13" i="67"/>
  <c r="D29" i="67" s="1"/>
  <c r="D46" i="67" s="1"/>
  <c r="D13" i="76"/>
  <c r="D29" i="76" s="1"/>
  <c r="D46" i="76" s="1"/>
  <c r="D13" i="85"/>
  <c r="D29" i="85" s="1"/>
  <c r="D46" i="85" s="1"/>
  <c r="C10" i="67"/>
  <c r="C26" i="67" s="1"/>
  <c r="C43" i="67" s="1"/>
  <c r="C10" i="76"/>
  <c r="C26" i="76" s="1"/>
  <c r="C43" i="76" s="1"/>
  <c r="C10" i="85"/>
  <c r="C26" i="85" s="1"/>
  <c r="C43" i="85" s="1"/>
  <c r="D10" i="67"/>
  <c r="D26" i="67" s="1"/>
  <c r="D43" i="67" s="1"/>
  <c r="D10" i="76"/>
  <c r="D26" i="76" s="1"/>
  <c r="D43" i="76" s="1"/>
  <c r="D10" i="85"/>
  <c r="D26" i="85" s="1"/>
  <c r="D43" i="85" s="1"/>
  <c r="C8" i="67"/>
  <c r="C24" i="67" s="1"/>
  <c r="C8" i="85"/>
  <c r="C24" i="85" s="1"/>
  <c r="C8" i="76"/>
  <c r="C24" i="76" s="1"/>
  <c r="B10" i="100"/>
  <c r="J24" i="100"/>
  <c r="J41" i="100" s="1"/>
  <c r="C13" i="67"/>
  <c r="C29" i="67" s="1"/>
  <c r="C46" i="67" s="1"/>
  <c r="C13" i="76"/>
  <c r="C29" i="76" s="1"/>
  <c r="C46" i="76" s="1"/>
  <c r="C13" i="85"/>
  <c r="C29" i="85" s="1"/>
  <c r="C46" i="85" s="1"/>
  <c r="R24" i="100"/>
  <c r="R41" i="100" s="1"/>
  <c r="B13" i="100"/>
  <c r="D8" i="67"/>
  <c r="D24" i="67" s="1"/>
  <c r="D41" i="67" s="1"/>
  <c r="D8" i="76"/>
  <c r="D24" i="76" s="1"/>
  <c r="D41" i="76" s="1"/>
  <c r="D8" i="85"/>
  <c r="D24" i="85" s="1"/>
  <c r="D41" i="85" s="1"/>
  <c r="Q24" i="100"/>
  <c r="Q41" i="100" s="1"/>
  <c r="B33" i="67"/>
  <c r="C33" i="67"/>
  <c r="C33" i="76"/>
  <c r="B33" i="76"/>
  <c r="B33" i="85"/>
  <c r="C33" i="85"/>
  <c r="B29" i="73"/>
  <c r="B46" i="73" s="1"/>
  <c r="B24" i="73"/>
  <c r="B41" i="73" s="1"/>
  <c r="B26" i="73"/>
  <c r="B43" i="73" s="1"/>
  <c r="B30" i="73"/>
  <c r="B47" i="73" s="1"/>
  <c r="C41" i="76" l="1"/>
  <c r="B41" i="67"/>
  <c r="B47" i="67"/>
  <c r="B44" i="67"/>
  <c r="C41" i="67"/>
  <c r="B41" i="76"/>
  <c r="B44" i="76"/>
  <c r="B47" i="76"/>
  <c r="C41" i="85"/>
  <c r="B41" i="85"/>
  <c r="B47" i="85"/>
  <c r="B44" i="85"/>
  <c r="O11" i="100"/>
  <c r="O27" i="100" s="1"/>
  <c r="O44" i="100" s="1"/>
  <c r="N10" i="97"/>
  <c r="S14" i="100"/>
  <c r="S30" i="100" s="1"/>
  <c r="S47" i="100" s="1"/>
  <c r="R13" i="97"/>
  <c r="Q14" i="100"/>
  <c r="P13" i="97"/>
  <c r="Q11" i="100"/>
  <c r="Q27" i="100" s="1"/>
  <c r="Q44" i="100" s="1"/>
  <c r="P10" i="97"/>
  <c r="O14" i="100"/>
  <c r="O30" i="100" s="1"/>
  <c r="O47" i="100" s="1"/>
  <c r="N13" i="97"/>
  <c r="J14" i="100"/>
  <c r="J30" i="100" s="1"/>
  <c r="J47" i="100" s="1"/>
  <c r="I13" i="97"/>
  <c r="C14" i="102"/>
  <c r="C30" i="102" s="1"/>
  <c r="C14" i="101"/>
  <c r="C30" i="101" s="1"/>
  <c r="U14" i="100"/>
  <c r="C14" i="73"/>
  <c r="T13" i="97"/>
  <c r="R11" i="100"/>
  <c r="R27" i="100" s="1"/>
  <c r="R44" i="100" s="1"/>
  <c r="Q10" i="97"/>
  <c r="P11" i="100"/>
  <c r="P27" i="100" s="1"/>
  <c r="P44" i="100" s="1"/>
  <c r="O10" i="97"/>
  <c r="S11" i="100"/>
  <c r="R10" i="97"/>
  <c r="R14" i="100"/>
  <c r="R30" i="100" s="1"/>
  <c r="R47" i="100" s="1"/>
  <c r="Q13" i="97"/>
  <c r="D14" i="101"/>
  <c r="D30" i="101" s="1"/>
  <c r="D14" i="102"/>
  <c r="D30" i="102" s="1"/>
  <c r="V14" i="100"/>
  <c r="D14" i="73"/>
  <c r="D30" i="73" s="1"/>
  <c r="D47" i="73" s="1"/>
  <c r="U13" i="97"/>
  <c r="D11" i="102"/>
  <c r="D27" i="102" s="1"/>
  <c r="D11" i="101"/>
  <c r="D27" i="101" s="1"/>
  <c r="V11" i="100"/>
  <c r="V27" i="100" s="1"/>
  <c r="V44" i="100" s="1"/>
  <c r="D11" i="73"/>
  <c r="U10" i="97"/>
  <c r="J11" i="100"/>
  <c r="J27" i="100" s="1"/>
  <c r="J44" i="100" s="1"/>
  <c r="I10" i="97"/>
  <c r="P14" i="100"/>
  <c r="P30" i="100" s="1"/>
  <c r="P47" i="100" s="1"/>
  <c r="O13" i="97"/>
  <c r="C11" i="102"/>
  <c r="C27" i="102" s="1"/>
  <c r="C11" i="101"/>
  <c r="C27" i="101" s="1"/>
  <c r="U11" i="100"/>
  <c r="U27" i="100" s="1"/>
  <c r="U44" i="100" s="1"/>
  <c r="C11" i="73"/>
  <c r="C27" i="73" s="1"/>
  <c r="C44" i="73" s="1"/>
  <c r="T10" i="97"/>
  <c r="Q30" i="100"/>
  <c r="Q47" i="100" s="1"/>
  <c r="B14" i="100"/>
  <c r="B30" i="100" s="1"/>
  <c r="B47" i="100" s="1"/>
  <c r="O29" i="100"/>
  <c r="O46" i="100" s="1"/>
  <c r="O26" i="100"/>
  <c r="O43" i="100" s="1"/>
  <c r="V26" i="100"/>
  <c r="V43" i="100" s="1"/>
  <c r="V29" i="100"/>
  <c r="V46" i="100" s="1"/>
  <c r="V30" i="100"/>
  <c r="V47" i="100" s="1"/>
  <c r="D14" i="67"/>
  <c r="D30" i="67" s="1"/>
  <c r="D47" i="67" s="1"/>
  <c r="D14" i="76"/>
  <c r="D30" i="76" s="1"/>
  <c r="D47" i="76" s="1"/>
  <c r="D14" i="85"/>
  <c r="D30" i="85" s="1"/>
  <c r="D47" i="85" s="1"/>
  <c r="D11" i="67"/>
  <c r="D27" i="67" s="1"/>
  <c r="D44" i="67" s="1"/>
  <c r="D11" i="76"/>
  <c r="D27" i="76" s="1"/>
  <c r="D44" i="76" s="1"/>
  <c r="D11" i="85"/>
  <c r="D27" i="85" s="1"/>
  <c r="D44" i="85" s="1"/>
  <c r="D27" i="73"/>
  <c r="D44" i="73" s="1"/>
  <c r="B27" i="73"/>
  <c r="B44" i="73" s="1"/>
  <c r="C11" i="67"/>
  <c r="C27" i="67" s="1"/>
  <c r="C44" i="67" s="1"/>
  <c r="C11" i="85"/>
  <c r="C27" i="85" s="1"/>
  <c r="C44" i="85" s="1"/>
  <c r="C11" i="76"/>
  <c r="C27" i="76" s="1"/>
  <c r="C44" i="76" s="1"/>
  <c r="R26" i="100"/>
  <c r="R43" i="100" s="1"/>
  <c r="B29" i="100"/>
  <c r="B46" i="100" s="1"/>
  <c r="U30" i="100"/>
  <c r="U47" i="100" s="1"/>
  <c r="C14" i="67"/>
  <c r="C30" i="67" s="1"/>
  <c r="C47" i="67" s="1"/>
  <c r="C14" i="85"/>
  <c r="C30" i="85" s="1"/>
  <c r="C47" i="85" s="1"/>
  <c r="C14" i="76"/>
  <c r="C30" i="76" s="1"/>
  <c r="C47" i="76" s="1"/>
  <c r="B11" i="100"/>
  <c r="B27" i="100" s="1"/>
  <c r="B44" i="100" s="1"/>
  <c r="S29" i="100"/>
  <c r="S46" i="100" s="1"/>
  <c r="J26" i="100"/>
  <c r="J43" i="100" s="1"/>
  <c r="B26" i="100"/>
  <c r="B43" i="100" s="1"/>
  <c r="S26" i="100"/>
  <c r="S43" i="100" s="1"/>
  <c r="J29" i="100"/>
  <c r="J46" i="100" s="1"/>
  <c r="C30" i="73"/>
  <c r="C47" i="73" s="1"/>
  <c r="S27" i="100" l="1"/>
  <c r="S44" i="100" s="1"/>
  <c r="H10" i="100" l="1"/>
  <c r="H26" i="100" s="1"/>
  <c r="H43" i="100" s="1"/>
  <c r="G9" i="97"/>
  <c r="H13" i="100"/>
  <c r="H29" i="100" s="1"/>
  <c r="H46" i="100" s="1"/>
  <c r="G12" i="97"/>
  <c r="G15" i="97"/>
  <c r="H8" i="100"/>
  <c r="H24" i="100" s="1"/>
  <c r="H41" i="100" s="1"/>
  <c r="G7" i="97"/>
  <c r="G17" i="97"/>
  <c r="H14" i="100" l="1"/>
  <c r="H30" i="100" s="1"/>
  <c r="H47" i="100" s="1"/>
  <c r="G13" i="97"/>
  <c r="H11" i="100"/>
  <c r="H27" i="100" s="1"/>
  <c r="H44" i="100" s="1"/>
  <c r="G10" i="97"/>
  <c r="E15" i="97" l="1"/>
  <c r="K15" i="97"/>
  <c r="H17" i="97"/>
  <c r="F15" i="97"/>
  <c r="D17" i="97"/>
  <c r="J17" i="97"/>
  <c r="H15" i="97"/>
  <c r="E17" i="97"/>
  <c r="K17" i="97"/>
  <c r="D15" i="97"/>
  <c r="J15" i="97"/>
  <c r="F17" i="97"/>
  <c r="C17" i="97" l="1"/>
  <c r="D13" i="100"/>
  <c r="D29" i="100" s="1"/>
  <c r="D46" i="100" s="1"/>
  <c r="C12" i="97"/>
  <c r="C13" i="100"/>
  <c r="B12" i="97"/>
  <c r="B17" i="97"/>
  <c r="C8" i="100"/>
  <c r="B7" i="97"/>
  <c r="F10" i="100"/>
  <c r="E9" i="97"/>
  <c r="D10" i="100"/>
  <c r="D26" i="100" s="1"/>
  <c r="D43" i="100" s="1"/>
  <c r="C9" i="97"/>
  <c r="C15" i="97"/>
  <c r="D8" i="100"/>
  <c r="D24" i="100" s="1"/>
  <c r="D41" i="100" s="1"/>
  <c r="C7" i="97"/>
  <c r="F8" i="100"/>
  <c r="F24" i="100" s="1"/>
  <c r="F41" i="100" s="1"/>
  <c r="E7" i="97"/>
  <c r="F13" i="100"/>
  <c r="E12" i="97"/>
  <c r="C10" i="100"/>
  <c r="B9" i="97"/>
  <c r="B15" i="97"/>
  <c r="C24" i="100"/>
  <c r="C41" i="100" s="1"/>
  <c r="B4" i="89"/>
  <c r="B5" i="89"/>
  <c r="C14" i="100" l="1"/>
  <c r="C30" i="100" s="1"/>
  <c r="C47" i="100" s="1"/>
  <c r="B13" i="97"/>
  <c r="D14" i="100"/>
  <c r="D30" i="100" s="1"/>
  <c r="D47" i="100" s="1"/>
  <c r="C13" i="97"/>
  <c r="F14" i="100"/>
  <c r="F30" i="100" s="1"/>
  <c r="F47" i="100" s="1"/>
  <c r="E13" i="97"/>
  <c r="F11" i="100"/>
  <c r="F27" i="100" s="1"/>
  <c r="F44" i="100" s="1"/>
  <c r="E10" i="97"/>
  <c r="C11" i="100"/>
  <c r="B10" i="97"/>
  <c r="D11" i="100"/>
  <c r="D27" i="100" s="1"/>
  <c r="D44" i="100" s="1"/>
  <c r="C10" i="97"/>
  <c r="F29" i="100"/>
  <c r="F46" i="100" s="1"/>
  <c r="C26" i="100"/>
  <c r="C43" i="100" s="1"/>
  <c r="F26" i="100"/>
  <c r="F43" i="100" s="1"/>
  <c r="C29" i="100"/>
  <c r="C46" i="100" s="1"/>
  <c r="B5" i="90"/>
  <c r="B4" i="90"/>
  <c r="B5" i="88"/>
  <c r="B4" i="88"/>
  <c r="C27" i="100" l="1"/>
  <c r="C44" i="100" s="1"/>
  <c r="B2" i="84" l="1"/>
  <c r="B3" i="84"/>
  <c r="B5" i="84"/>
  <c r="B2" i="96"/>
  <c r="B3" i="96"/>
  <c r="B5" i="96"/>
  <c r="B2" i="83"/>
  <c r="B3" i="83"/>
  <c r="B5" i="83"/>
  <c r="G13" i="100" l="1"/>
  <c r="G29" i="100" s="1"/>
  <c r="G46" i="100" s="1"/>
  <c r="F12" i="97"/>
  <c r="N10" i="100"/>
  <c r="M9" i="97"/>
  <c r="E10" i="100"/>
  <c r="E26" i="100" s="1"/>
  <c r="E43" i="100" s="1"/>
  <c r="D9" i="97"/>
  <c r="N13" i="100"/>
  <c r="N29" i="100" s="1"/>
  <c r="N46" i="100" s="1"/>
  <c r="M12" i="97"/>
  <c r="K8" i="100"/>
  <c r="J7" i="97"/>
  <c r="M13" i="100"/>
  <c r="L12" i="97"/>
  <c r="G10" i="100"/>
  <c r="F9" i="97"/>
  <c r="L13" i="100"/>
  <c r="L29" i="100" s="1"/>
  <c r="L46" i="100" s="1"/>
  <c r="K12" i="97"/>
  <c r="I10" i="100"/>
  <c r="I26" i="100" s="1"/>
  <c r="I43" i="100" s="1"/>
  <c r="H9" i="97"/>
  <c r="M8" i="100"/>
  <c r="M24" i="100" s="1"/>
  <c r="M41" i="100" s="1"/>
  <c r="L7" i="97"/>
  <c r="M15" i="97"/>
  <c r="L10" i="100"/>
  <c r="L26" i="100" s="1"/>
  <c r="L43" i="100" s="1"/>
  <c r="K9" i="97"/>
  <c r="E13" i="100"/>
  <c r="D12" i="97"/>
  <c r="I13" i="100"/>
  <c r="I29" i="100" s="1"/>
  <c r="I46" i="100" s="1"/>
  <c r="H12" i="97"/>
  <c r="L15" i="97"/>
  <c r="G8" i="100"/>
  <c r="F7" i="97"/>
  <c r="K13" i="100"/>
  <c r="K29" i="100" s="1"/>
  <c r="K46" i="100" s="1"/>
  <c r="J12" i="97"/>
  <c r="L17" i="97"/>
  <c r="E8" i="100"/>
  <c r="D7" i="97"/>
  <c r="I8" i="100"/>
  <c r="I24" i="100" s="1"/>
  <c r="I41" i="100" s="1"/>
  <c r="H7" i="97"/>
  <c r="K10" i="100"/>
  <c r="J9" i="97"/>
  <c r="L8" i="100"/>
  <c r="L24" i="100" s="1"/>
  <c r="L41" i="100" s="1"/>
  <c r="K7" i="97"/>
  <c r="M10" i="100"/>
  <c r="M26" i="100" s="1"/>
  <c r="M43" i="100" s="1"/>
  <c r="L9" i="97"/>
  <c r="N8" i="100"/>
  <c r="N24" i="100" s="1"/>
  <c r="N41" i="100" s="1"/>
  <c r="M7" i="97"/>
  <c r="M17" i="97"/>
  <c r="M29" i="100"/>
  <c r="M46" i="100" s="1"/>
  <c r="E29" i="100"/>
  <c r="E46" i="100" s="1"/>
  <c r="G24" i="100"/>
  <c r="G41" i="100" s="1"/>
  <c r="E24" i="100"/>
  <c r="E41" i="100" s="1"/>
  <c r="G11" i="100" l="1"/>
  <c r="G27" i="100" s="1"/>
  <c r="G44" i="100" s="1"/>
  <c r="F10" i="97"/>
  <c r="N14" i="100"/>
  <c r="N30" i="100" s="1"/>
  <c r="N47" i="100" s="1"/>
  <c r="M13" i="97"/>
  <c r="M11" i="100"/>
  <c r="M27" i="100" s="1"/>
  <c r="M44" i="100" s="1"/>
  <c r="L10" i="97"/>
  <c r="E14" i="100"/>
  <c r="D13" i="97"/>
  <c r="L11" i="100"/>
  <c r="L27" i="100" s="1"/>
  <c r="L44" i="100" s="1"/>
  <c r="K10" i="97"/>
  <c r="I14" i="100"/>
  <c r="I30" i="100" s="1"/>
  <c r="I47" i="100" s="1"/>
  <c r="H13" i="97"/>
  <c r="M14" i="100"/>
  <c r="L13" i="97"/>
  <c r="N11" i="100"/>
  <c r="N27" i="100" s="1"/>
  <c r="N44" i="100" s="1"/>
  <c r="M10" i="97"/>
  <c r="G14" i="100"/>
  <c r="G30" i="100" s="1"/>
  <c r="G47" i="100" s="1"/>
  <c r="F13" i="97"/>
  <c r="I11" i="100"/>
  <c r="I27" i="100" s="1"/>
  <c r="I44" i="100" s="1"/>
  <c r="H10" i="97"/>
  <c r="K11" i="100"/>
  <c r="J10" i="97"/>
  <c r="K14" i="100"/>
  <c r="K30" i="100" s="1"/>
  <c r="K47" i="100" s="1"/>
  <c r="J13" i="97"/>
  <c r="L14" i="100"/>
  <c r="L30" i="100" s="1"/>
  <c r="L47" i="100" s="1"/>
  <c r="K13" i="97"/>
  <c r="E11" i="100"/>
  <c r="E27" i="100" s="1"/>
  <c r="E44" i="100" s="1"/>
  <c r="D10" i="97"/>
  <c r="M30" i="100"/>
  <c r="M47" i="100" s="1"/>
  <c r="N26" i="100"/>
  <c r="N43" i="100" s="1"/>
  <c r="G26" i="100"/>
  <c r="G43" i="100" s="1"/>
  <c r="K26" i="100"/>
  <c r="K43" i="100" s="1"/>
  <c r="E30" i="100"/>
  <c r="E47" i="100" s="1"/>
  <c r="K24" i="100"/>
  <c r="K41" i="100" s="1"/>
  <c r="K27" i="100" l="1"/>
  <c r="K44" i="100" s="1"/>
  <c r="B12" i="77"/>
  <c r="B9" i="77"/>
  <c r="B7" i="77"/>
  <c r="B7" i="79"/>
  <c r="B7" i="86"/>
  <c r="B12" i="79"/>
  <c r="B12" i="86"/>
  <c r="B9" i="79"/>
  <c r="B9" i="86"/>
  <c r="B10" i="77" l="1"/>
  <c r="B13" i="77"/>
  <c r="B13" i="79"/>
  <c r="B13" i="86"/>
  <c r="B10" i="79"/>
  <c r="B10" i="86"/>
  <c r="B6" i="83" l="1"/>
  <c r="B6" i="96"/>
  <c r="B6" i="84"/>
  <c r="B18" i="84"/>
  <c r="B18" i="96"/>
  <c r="B18" i="83"/>
  <c r="B8" i="84"/>
  <c r="B8" i="96"/>
  <c r="B8" i="83"/>
  <c r="B16" i="84"/>
  <c r="B16" i="96"/>
  <c r="B16" i="83"/>
  <c r="B14" i="84"/>
  <c r="B14" i="96"/>
  <c r="B14" i="83"/>
  <c r="B20" i="96"/>
  <c r="B20" i="83"/>
  <c r="B20" i="84"/>
  <c r="B11" i="84"/>
  <c r="B11" i="96"/>
  <c r="B11" i="83"/>
  <c r="B9" i="84" l="1"/>
  <c r="B9" i="96"/>
  <c r="B9" i="83"/>
  <c r="B12" i="84"/>
  <c r="B12" i="96"/>
  <c r="B12" i="83"/>
  <c r="BG3" i="30" l="1"/>
  <c r="BG13" i="30" s="1"/>
  <c r="BH3" i="30"/>
  <c r="BG4" i="30"/>
  <c r="BG24" i="30" s="1"/>
  <c r="BH4" i="30"/>
  <c r="BH24" i="30" s="1"/>
  <c r="BG6" i="30"/>
  <c r="BG16" i="30" s="1"/>
  <c r="BG26" i="30" s="1"/>
  <c r="BH6" i="30"/>
  <c r="BH16" i="30" s="1"/>
  <c r="BH26" i="30" s="1"/>
  <c r="BG14" i="30" l="1"/>
  <c r="BH14" i="30"/>
  <c r="BG23" i="30"/>
  <c r="BH23" i="30"/>
  <c r="BH13" i="30"/>
  <c r="AY3" i="30" l="1"/>
  <c r="AY3" i="33" s="1"/>
  <c r="AZ3" i="30"/>
  <c r="BA3" i="30"/>
  <c r="BA3" i="31" s="1"/>
  <c r="BB3" i="30"/>
  <c r="BC3" i="30"/>
  <c r="BC3" i="31" s="1"/>
  <c r="BD3" i="30"/>
  <c r="BD13" i="30" s="1"/>
  <c r="BE3" i="30"/>
  <c r="BF3" i="30"/>
  <c r="AY4" i="30"/>
  <c r="AY4" i="33" s="1"/>
  <c r="AZ4" i="30"/>
  <c r="AZ4" i="31" s="1"/>
  <c r="BA4" i="30"/>
  <c r="BA14" i="30" s="1"/>
  <c r="BB4" i="30"/>
  <c r="BC4" i="30"/>
  <c r="BC24" i="30" s="1"/>
  <c r="BD4" i="30"/>
  <c r="BE4" i="30"/>
  <c r="BF4" i="30"/>
  <c r="BG4" i="31"/>
  <c r="AY6" i="30"/>
  <c r="AY16" i="30" s="1"/>
  <c r="AY6" i="31" s="1"/>
  <c r="AZ6" i="30"/>
  <c r="AZ16" i="30" s="1"/>
  <c r="BA6" i="30"/>
  <c r="BA16" i="30" s="1"/>
  <c r="BA6" i="33" s="1"/>
  <c r="BB6" i="30"/>
  <c r="BB16" i="30" s="1"/>
  <c r="BB26" i="30" s="1"/>
  <c r="BC6" i="30"/>
  <c r="BC16" i="30" s="1"/>
  <c r="BD6" i="30"/>
  <c r="BD16" i="30" s="1"/>
  <c r="BE6" i="30"/>
  <c r="BE16" i="30" s="1"/>
  <c r="BE6" i="31" s="1"/>
  <c r="BF6" i="30"/>
  <c r="BF16" i="30" s="1"/>
  <c r="BF26" i="30" s="1"/>
  <c r="BC14" i="30" l="1"/>
  <c r="AZ24" i="30"/>
  <c r="BA13" i="30"/>
  <c r="BC4" i="33"/>
  <c r="BH4" i="31"/>
  <c r="BH4" i="33"/>
  <c r="BC4" i="31"/>
  <c r="BA3" i="33"/>
  <c r="BA23" i="30"/>
  <c r="BC26" i="30"/>
  <c r="BC6" i="31"/>
  <c r="BD4" i="33"/>
  <c r="BD4" i="31"/>
  <c r="BD24" i="30"/>
  <c r="BD14" i="30"/>
  <c r="AZ14" i="30"/>
  <c r="AZ4" i="33"/>
  <c r="BE3" i="33"/>
  <c r="BE3" i="31"/>
  <c r="BE13" i="30"/>
  <c r="BE23" i="30"/>
  <c r="BE14" i="30"/>
  <c r="BE4" i="33"/>
  <c r="BF13" i="30"/>
  <c r="BF23" i="30"/>
  <c r="BB13" i="30"/>
  <c r="BB23" i="30"/>
  <c r="AY4" i="31"/>
  <c r="BB6" i="31"/>
  <c r="BF6" i="33"/>
  <c r="BH6" i="33"/>
  <c r="BH6" i="31"/>
  <c r="AY26" i="30"/>
  <c r="AY6" i="33"/>
  <c r="BE26" i="30"/>
  <c r="BE6" i="33"/>
  <c r="BA26" i="30"/>
  <c r="BA6" i="31"/>
  <c r="BF14" i="30"/>
  <c r="BF4" i="33"/>
  <c r="BF4" i="31"/>
  <c r="BF24" i="30"/>
  <c r="BB14" i="30"/>
  <c r="BB4" i="33"/>
  <c r="BB4" i="31"/>
  <c r="BB24" i="30"/>
  <c r="BG3" i="33"/>
  <c r="BG3" i="31"/>
  <c r="BC13" i="30"/>
  <c r="BC23" i="30"/>
  <c r="BC3" i="33"/>
  <c r="AY13" i="30"/>
  <c r="AY3" i="31"/>
  <c r="AY23" i="30"/>
  <c r="BD26" i="30"/>
  <c r="BD6" i="33"/>
  <c r="BD6" i="31"/>
  <c r="AZ26" i="30"/>
  <c r="AZ6" i="33"/>
  <c r="AZ6" i="31"/>
  <c r="BB3" i="31"/>
  <c r="BA24" i="30"/>
  <c r="BH3" i="33"/>
  <c r="BH3" i="31"/>
  <c r="BG6" i="31"/>
  <c r="BA4" i="31"/>
  <c r="BF3" i="31"/>
  <c r="BC6" i="33"/>
  <c r="BB3" i="33"/>
  <c r="BE24" i="30"/>
  <c r="AY14" i="30"/>
  <c r="AY24" i="30"/>
  <c r="BD3" i="33"/>
  <c r="BD3" i="31"/>
  <c r="BD23" i="30"/>
  <c r="AZ3" i="33"/>
  <c r="AZ3" i="31"/>
  <c r="AZ13" i="30"/>
  <c r="AZ23" i="30"/>
  <c r="BF6" i="31"/>
  <c r="BE4" i="31"/>
  <c r="BG6" i="33"/>
  <c r="BB6" i="33"/>
  <c r="BG4" i="33"/>
  <c r="BA4" i="33"/>
  <c r="BF3" i="33"/>
  <c r="BG9" i="30"/>
  <c r="BG19" i="30" s="1"/>
  <c r="BG29" i="30" s="1"/>
  <c r="BH9" i="30"/>
  <c r="BH19" i="30" s="1"/>
  <c r="BH29" i="30" s="1"/>
  <c r="BC9" i="30" l="1"/>
  <c r="BC19" i="30" s="1"/>
  <c r="BE9" i="30"/>
  <c r="BE19" i="30" s="1"/>
  <c r="BD9" i="30"/>
  <c r="BD19" i="30" s="1"/>
  <c r="BF9" i="30"/>
  <c r="BF19" i="30" s="1"/>
  <c r="BF9" i="31" l="1"/>
  <c r="BF9" i="33"/>
  <c r="BF29" i="30"/>
  <c r="BE29" i="30"/>
  <c r="BE9" i="33"/>
  <c r="BE9" i="31"/>
  <c r="BC9" i="31"/>
  <c r="BC9" i="33"/>
  <c r="BC29" i="30"/>
  <c r="BH9" i="33"/>
  <c r="BH9" i="31"/>
  <c r="BE7" i="30"/>
  <c r="BE17" i="30" s="1"/>
  <c r="BG9" i="33"/>
  <c r="BG9" i="31"/>
  <c r="BD9" i="33"/>
  <c r="BD9" i="31"/>
  <c r="BD29" i="30"/>
  <c r="BA7" i="30" l="1"/>
  <c r="BA17" i="30" s="1"/>
  <c r="BE10" i="30"/>
  <c r="BE20" i="30" s="1"/>
  <c r="BE27" i="30"/>
  <c r="BE7" i="33"/>
  <c r="BE7" i="31"/>
  <c r="BA9" i="30"/>
  <c r="BA19" i="30" s="1"/>
  <c r="BA10" i="30" l="1"/>
  <c r="BA20" i="30" s="1"/>
  <c r="BE30" i="30"/>
  <c r="BE10" i="33"/>
  <c r="BE10" i="31"/>
  <c r="BA9" i="31"/>
  <c r="BA29" i="30"/>
  <c r="BA9" i="33"/>
  <c r="BA7" i="33"/>
  <c r="BA7" i="31"/>
  <c r="BA27" i="30"/>
  <c r="BA30" i="30" l="1"/>
  <c r="BA10" i="33"/>
  <c r="BA10" i="31"/>
  <c r="AX3" i="30"/>
  <c r="AX3" i="33" s="1"/>
  <c r="AX4" i="30"/>
  <c r="AX14" i="30" s="1"/>
  <c r="AY9" i="30" l="1"/>
  <c r="AY19" i="30" s="1"/>
  <c r="BD7" i="30"/>
  <c r="BD17" i="30" s="1"/>
  <c r="AY7" i="30"/>
  <c r="AY17" i="30" s="1"/>
  <c r="AX4" i="31"/>
  <c r="AX3" i="31"/>
  <c r="AX4" i="33"/>
  <c r="AX24" i="30"/>
  <c r="AX13" i="30"/>
  <c r="AX23" i="30"/>
  <c r="BD10" i="30" l="1"/>
  <c r="BD20" i="30" s="1"/>
  <c r="AY10" i="30"/>
  <c r="AY20" i="30" s="1"/>
  <c r="AY27" i="30"/>
  <c r="AY7" i="31"/>
  <c r="AY7" i="33"/>
  <c r="BF7" i="30"/>
  <c r="BF17" i="30" s="1"/>
  <c r="BD27" i="30"/>
  <c r="BD7" i="33"/>
  <c r="BD7" i="31"/>
  <c r="AY29" i="30"/>
  <c r="AY9" i="31"/>
  <c r="AY9" i="33"/>
  <c r="BF10" i="30" l="1"/>
  <c r="BF20" i="30" s="1"/>
  <c r="BD10" i="31"/>
  <c r="BD30" i="30"/>
  <c r="BD10" i="33"/>
  <c r="AY30" i="30"/>
  <c r="AY10" i="31"/>
  <c r="AY10" i="33"/>
  <c r="BF7" i="31"/>
  <c r="BF27" i="30"/>
  <c r="BF7" i="33"/>
  <c r="BF10" i="31" l="1"/>
  <c r="BF10" i="33"/>
  <c r="BF30" i="30"/>
  <c r="AN3" i="30" l="1"/>
  <c r="AN3" i="33" s="1"/>
  <c r="AO3" i="30"/>
  <c r="AO3" i="33" s="1"/>
  <c r="AP3" i="30"/>
  <c r="AP3" i="31" s="1"/>
  <c r="AQ3" i="30"/>
  <c r="AQ3" i="31" s="1"/>
  <c r="AR3" i="30"/>
  <c r="AS3" i="30"/>
  <c r="AS3" i="31" s="1"/>
  <c r="AT3" i="30"/>
  <c r="AT3" i="33" s="1"/>
  <c r="AU3" i="30"/>
  <c r="AU23" i="30" s="1"/>
  <c r="AV3" i="30"/>
  <c r="AV23" i="30" s="1"/>
  <c r="AW3" i="30"/>
  <c r="AW3" i="31" s="1"/>
  <c r="AN4" i="30"/>
  <c r="AO4" i="30"/>
  <c r="AO4" i="33" s="1"/>
  <c r="AP4" i="30"/>
  <c r="AP4" i="33" s="1"/>
  <c r="AQ4" i="30"/>
  <c r="AQ4" i="31" s="1"/>
  <c r="AR4" i="30"/>
  <c r="AR4" i="31" s="1"/>
  <c r="AS4" i="30"/>
  <c r="AT4" i="30"/>
  <c r="AT14" i="30" s="1"/>
  <c r="AU4" i="30"/>
  <c r="AU4" i="31" s="1"/>
  <c r="AV4" i="30"/>
  <c r="AW4" i="30"/>
  <c r="AR24" i="30" l="1"/>
  <c r="AN23" i="30"/>
  <c r="AP24" i="30"/>
  <c r="AQ14" i="30"/>
  <c r="AO23" i="30"/>
  <c r="AW4" i="33"/>
  <c r="AW4" i="31"/>
  <c r="AU3" i="33"/>
  <c r="AU3" i="31"/>
  <c r="AV4" i="33"/>
  <c r="AV4" i="31"/>
  <c r="AO24" i="30"/>
  <c r="AQ23" i="30"/>
  <c r="AT24" i="30"/>
  <c r="AT4" i="31"/>
  <c r="AR23" i="30"/>
  <c r="AR3" i="31"/>
  <c r="AS24" i="30"/>
  <c r="AS4" i="31"/>
  <c r="AW24" i="30"/>
  <c r="AP4" i="31"/>
  <c r="AV3" i="33"/>
  <c r="AV3" i="31"/>
  <c r="AV24" i="30"/>
  <c r="AO3" i="31"/>
  <c r="AT13" i="30"/>
  <c r="AT3" i="31"/>
  <c r="AU14" i="30"/>
  <c r="AU24" i="30"/>
  <c r="AN14" i="30"/>
  <c r="AN24" i="30"/>
  <c r="AN4" i="31"/>
  <c r="AS23" i="30"/>
  <c r="AS3" i="33"/>
  <c r="AS13" i="30"/>
  <c r="AU4" i="33"/>
  <c r="AN4" i="33"/>
  <c r="AS14" i="30"/>
  <c r="AR13" i="30"/>
  <c r="AQ24" i="30"/>
  <c r="AW23" i="30"/>
  <c r="AP23" i="30"/>
  <c r="AO4" i="31"/>
  <c r="AN3" i="31"/>
  <c r="AT4" i="33"/>
  <c r="AR14" i="30"/>
  <c r="AQ13" i="30"/>
  <c r="AS4" i="33"/>
  <c r="AR3" i="33"/>
  <c r="AW13" i="30"/>
  <c r="AP13" i="30"/>
  <c r="AR4" i="33"/>
  <c r="AQ3" i="33"/>
  <c r="AW14" i="30"/>
  <c r="AP14" i="30"/>
  <c r="AV13" i="30"/>
  <c r="AO13" i="30"/>
  <c r="AT23" i="30"/>
  <c r="AQ4" i="33"/>
  <c r="AW3" i="33"/>
  <c r="AP3" i="33"/>
  <c r="AV14" i="30"/>
  <c r="AO14" i="30"/>
  <c r="AU13" i="30"/>
  <c r="AN13" i="30"/>
  <c r="AX6" i="30" l="1"/>
  <c r="AX16" i="30" s="1"/>
  <c r="AX6" i="31" s="1"/>
  <c r="AQ6" i="30"/>
  <c r="AQ16" i="30" s="1"/>
  <c r="AN6" i="30"/>
  <c r="AN16" i="30" s="1"/>
  <c r="AR6" i="30"/>
  <c r="AR16" i="30" s="1"/>
  <c r="AR6" i="31" s="1"/>
  <c r="AV6" i="30"/>
  <c r="AV16" i="30" s="1"/>
  <c r="AV6" i="31" s="1"/>
  <c r="AO6" i="30"/>
  <c r="AO16" i="30" s="1"/>
  <c r="AS6" i="30"/>
  <c r="AS16" i="30" s="1"/>
  <c r="AS6" i="31" s="1"/>
  <c r="AW6" i="30"/>
  <c r="AW16" i="30" s="1"/>
  <c r="AW6" i="31" s="1"/>
  <c r="AU6" i="30"/>
  <c r="AU16" i="30" s="1"/>
  <c r="AU6" i="31" s="1"/>
  <c r="AP6" i="30"/>
  <c r="AP16" i="30" s="1"/>
  <c r="AT6" i="30"/>
  <c r="AT16" i="30" s="1"/>
  <c r="AT6" i="31" s="1"/>
  <c r="AX6" i="33" l="1"/>
  <c r="AX26" i="30"/>
  <c r="AT26" i="30"/>
  <c r="AT6" i="33"/>
  <c r="AP6" i="33"/>
  <c r="AP26" i="30"/>
  <c r="AP6" i="31"/>
  <c r="AU26" i="30"/>
  <c r="AU6" i="33"/>
  <c r="AW6" i="33"/>
  <c r="AW26" i="30"/>
  <c r="AO26" i="30"/>
  <c r="AO6" i="33"/>
  <c r="AO6" i="31"/>
  <c r="AS6" i="33"/>
  <c r="AS26" i="30"/>
  <c r="AV6" i="33"/>
  <c r="AV26" i="30"/>
  <c r="AR6" i="33"/>
  <c r="AR26" i="30"/>
  <c r="AN6" i="31"/>
  <c r="AN26" i="30"/>
  <c r="AN6" i="33"/>
  <c r="AQ6" i="33"/>
  <c r="AQ6" i="31"/>
  <c r="AQ26" i="30"/>
  <c r="BG7" i="30"/>
  <c r="BG17" i="30" s="1"/>
  <c r="BG27" i="30" s="1"/>
  <c r="AI3" i="30"/>
  <c r="AJ3" i="30"/>
  <c r="AK3" i="30"/>
  <c r="AL3" i="30"/>
  <c r="AM3" i="30"/>
  <c r="AI4" i="30"/>
  <c r="AJ4" i="30"/>
  <c r="AK4" i="30"/>
  <c r="AL4" i="30"/>
  <c r="AM4" i="30"/>
  <c r="BG10" i="30" l="1"/>
  <c r="BG20" i="30" s="1"/>
  <c r="BG30" i="30" s="1"/>
  <c r="BG7" i="33" l="1"/>
  <c r="BG7" i="31"/>
  <c r="AJ3" i="31"/>
  <c r="AH3" i="30"/>
  <c r="AH3" i="31" s="1"/>
  <c r="AI3" i="31"/>
  <c r="AJ13" i="30"/>
  <c r="AK13" i="30"/>
  <c r="AL3" i="31"/>
  <c r="AM3" i="31"/>
  <c r="AH4" i="30"/>
  <c r="AH4" i="31" s="1"/>
  <c r="AI4" i="31"/>
  <c r="AJ4" i="31"/>
  <c r="AK14" i="30"/>
  <c r="AL4" i="31"/>
  <c r="AM4" i="31"/>
  <c r="BG10" i="31" l="1"/>
  <c r="BG10" i="33"/>
  <c r="AK4" i="31"/>
  <c r="AK3" i="31"/>
  <c r="AJ14" i="30"/>
  <c r="AM14" i="30"/>
  <c r="AI14" i="30"/>
  <c r="AM13" i="30"/>
  <c r="AI13" i="30"/>
  <c r="AL14" i="30"/>
  <c r="AH14" i="30"/>
  <c r="AL13" i="30"/>
  <c r="AH13" i="30"/>
  <c r="AN7" i="30" l="1"/>
  <c r="AN17" i="30" s="1"/>
  <c r="AN9" i="30"/>
  <c r="AN19" i="30" s="1"/>
  <c r="AJ6" i="30"/>
  <c r="AJ16" i="30" s="1"/>
  <c r="AJ6" i="31" s="1"/>
  <c r="AL6" i="30"/>
  <c r="AL16" i="30" s="1"/>
  <c r="AL6" i="31" s="1"/>
  <c r="AK6" i="30"/>
  <c r="AK16" i="30" s="1"/>
  <c r="AK6" i="31" s="1"/>
  <c r="AI6" i="30"/>
  <c r="AI16" i="30" s="1"/>
  <c r="AI6" i="31" s="1"/>
  <c r="AM6" i="30"/>
  <c r="AM16" i="30" s="1"/>
  <c r="AM6" i="31" s="1"/>
  <c r="AH6" i="30"/>
  <c r="AH16" i="30" s="1"/>
  <c r="AH6" i="31" s="1"/>
  <c r="AN9" i="33" l="1"/>
  <c r="AN9" i="31"/>
  <c r="AN29" i="30"/>
  <c r="AN7" i="33"/>
  <c r="AN7" i="31"/>
  <c r="AN27" i="30"/>
  <c r="AN10" i="30"/>
  <c r="AN20" i="30" s="1"/>
  <c r="AN10" i="33" l="1"/>
  <c r="AN10" i="31"/>
  <c r="AN30" i="30"/>
  <c r="AB3" i="30" l="1"/>
  <c r="AC3" i="30"/>
  <c r="AD3" i="30"/>
  <c r="AE3" i="30"/>
  <c r="AF3" i="30"/>
  <c r="AG3" i="30"/>
  <c r="AB4" i="30"/>
  <c r="AC4" i="30"/>
  <c r="AD4" i="30"/>
  <c r="AE4" i="30"/>
  <c r="AF4" i="30"/>
  <c r="AG4" i="30"/>
  <c r="AD13" i="30" l="1"/>
  <c r="AB13" i="30"/>
  <c r="AC23" i="30"/>
  <c r="AD23" i="30"/>
  <c r="AE23" i="30"/>
  <c r="AF13" i="30"/>
  <c r="AG13" i="30"/>
  <c r="AH23" i="30"/>
  <c r="AL23" i="30"/>
  <c r="AB24" i="30"/>
  <c r="AC24" i="30"/>
  <c r="AD14" i="30"/>
  <c r="AE14" i="30"/>
  <c r="AF14" i="30"/>
  <c r="AG24" i="30"/>
  <c r="AK24" i="30"/>
  <c r="AG14" i="30" l="1"/>
  <c r="AE13" i="30"/>
  <c r="AB23" i="30"/>
  <c r="AB14" i="30"/>
  <c r="AJ24" i="30"/>
  <c r="AF24" i="30"/>
  <c r="AK23" i="30"/>
  <c r="AG23" i="30"/>
  <c r="AC13" i="30"/>
  <c r="AM24" i="30"/>
  <c r="AI24" i="30"/>
  <c r="AE24" i="30"/>
  <c r="AJ23" i="30"/>
  <c r="AF23" i="30"/>
  <c r="AL24" i="30"/>
  <c r="AH24" i="30"/>
  <c r="AD24" i="30"/>
  <c r="AM23" i="30"/>
  <c r="AI23" i="30"/>
  <c r="AC14" i="30"/>
  <c r="B3" i="33"/>
  <c r="Z10" i="33"/>
  <c r="V10" i="33"/>
  <c r="R10" i="33"/>
  <c r="N10" i="33"/>
  <c r="J10" i="33"/>
  <c r="F10" i="33"/>
  <c r="B10" i="33"/>
  <c r="Y9" i="33"/>
  <c r="W9" i="33"/>
  <c r="U9" i="33"/>
  <c r="S9" i="33"/>
  <c r="Q9" i="33"/>
  <c r="M9" i="33"/>
  <c r="K9" i="33"/>
  <c r="I9" i="33"/>
  <c r="G9" i="33"/>
  <c r="E9" i="33"/>
  <c r="C9" i="33"/>
  <c r="X7" i="33"/>
  <c r="V7" i="33"/>
  <c r="T7" i="33"/>
  <c r="R7" i="33"/>
  <c r="P7" i="33"/>
  <c r="N7" i="33"/>
  <c r="L7" i="33"/>
  <c r="H7" i="33"/>
  <c r="F7" i="33"/>
  <c r="D7" i="33"/>
  <c r="B7" i="33"/>
  <c r="Y6" i="33"/>
  <c r="W6" i="33"/>
  <c r="S6" i="33"/>
  <c r="Q6" i="33"/>
  <c r="O6" i="33"/>
  <c r="M6" i="33"/>
  <c r="K6" i="33"/>
  <c r="I6" i="33"/>
  <c r="G6" i="33"/>
  <c r="C6" i="33"/>
  <c r="R3" i="33"/>
  <c r="N3" i="33"/>
  <c r="J3" i="33"/>
  <c r="Y10" i="33"/>
  <c r="X10" i="33"/>
  <c r="W10" i="33"/>
  <c r="U10" i="33"/>
  <c r="T10" i="33"/>
  <c r="S10" i="33"/>
  <c r="Q10" i="33"/>
  <c r="P10" i="33"/>
  <c r="O10" i="33"/>
  <c r="M10" i="33"/>
  <c r="L10" i="33"/>
  <c r="K10" i="33"/>
  <c r="I10" i="33"/>
  <c r="H10" i="33"/>
  <c r="G10" i="33"/>
  <c r="E10" i="33"/>
  <c r="D10" i="33"/>
  <c r="C10" i="33"/>
  <c r="Z9" i="33"/>
  <c r="X9" i="33"/>
  <c r="V9" i="33"/>
  <c r="T9" i="33"/>
  <c r="R9" i="33"/>
  <c r="P9" i="33"/>
  <c r="O9" i="33"/>
  <c r="N9" i="33"/>
  <c r="L9" i="33"/>
  <c r="J9" i="33"/>
  <c r="H9" i="33"/>
  <c r="F9" i="33"/>
  <c r="D9" i="33"/>
  <c r="B9" i="33"/>
  <c r="Z7" i="33"/>
  <c r="Y7" i="33"/>
  <c r="W7" i="33"/>
  <c r="U7" i="33"/>
  <c r="S7" i="33"/>
  <c r="Q7" i="33"/>
  <c r="O7" i="33"/>
  <c r="M7" i="33"/>
  <c r="K7" i="33"/>
  <c r="J7" i="33"/>
  <c r="I7" i="33"/>
  <c r="G7" i="33"/>
  <c r="E7" i="33"/>
  <c r="C7" i="33"/>
  <c r="Z6" i="33"/>
  <c r="X6" i="33"/>
  <c r="V6" i="33"/>
  <c r="U6" i="33"/>
  <c r="T6" i="33"/>
  <c r="R6" i="33"/>
  <c r="P6" i="33"/>
  <c r="N6" i="33"/>
  <c r="L6" i="33"/>
  <c r="J6" i="33"/>
  <c r="H6" i="33"/>
  <c r="F6" i="33"/>
  <c r="E6" i="33"/>
  <c r="D6" i="33"/>
  <c r="B6" i="33"/>
  <c r="Z4" i="33"/>
  <c r="X4" i="33"/>
  <c r="W4" i="33"/>
  <c r="Z3" i="33"/>
  <c r="Y3" i="33"/>
  <c r="X3" i="33"/>
  <c r="V3" i="33"/>
  <c r="U3" i="33"/>
  <c r="T3" i="33"/>
  <c r="S3" i="33"/>
  <c r="Q3" i="33"/>
  <c r="P3" i="33"/>
  <c r="O3" i="33"/>
  <c r="M3" i="33"/>
  <c r="L3" i="33"/>
  <c r="K3" i="33"/>
  <c r="I3" i="33"/>
  <c r="H3" i="33"/>
  <c r="G3" i="33"/>
  <c r="F3" i="33"/>
  <c r="E3" i="33"/>
  <c r="D3" i="33"/>
  <c r="C3" i="33"/>
  <c r="AI7" i="30" l="1"/>
  <c r="AI17" i="30" s="1"/>
  <c r="AI7" i="31" s="1"/>
  <c r="AI9" i="30"/>
  <c r="AI19" i="30" s="1"/>
  <c r="AI9" i="31" s="1"/>
  <c r="W3" i="33"/>
  <c r="Y4" i="33"/>
  <c r="AI10" i="30" l="1"/>
  <c r="AI20" i="30" s="1"/>
  <c r="AI10" i="31" s="1"/>
  <c r="AB3" i="33"/>
  <c r="AC3" i="33"/>
  <c r="AD3" i="33"/>
  <c r="AE3" i="33"/>
  <c r="AF3" i="33"/>
  <c r="AG3" i="33"/>
  <c r="AH3" i="33"/>
  <c r="AI3" i="33"/>
  <c r="AJ3" i="33"/>
  <c r="AK3" i="33"/>
  <c r="AL3" i="33"/>
  <c r="AM3" i="33"/>
  <c r="AB4" i="33"/>
  <c r="AC4" i="33"/>
  <c r="AD4" i="33"/>
  <c r="AE4" i="33"/>
  <c r="AF4" i="33"/>
  <c r="AG4" i="33"/>
  <c r="AH4" i="33"/>
  <c r="AI4" i="33"/>
  <c r="AJ4" i="33"/>
  <c r="AK4" i="33"/>
  <c r="AL4" i="33"/>
  <c r="AM4" i="33"/>
  <c r="AB3" i="31" l="1"/>
  <c r="AC3" i="31"/>
  <c r="AD3" i="31"/>
  <c r="AE3" i="31"/>
  <c r="AF3" i="31"/>
  <c r="AG3" i="31"/>
  <c r="AB4" i="31"/>
  <c r="AC4" i="31"/>
  <c r="AD4" i="31"/>
  <c r="AE4" i="31"/>
  <c r="AF4" i="31"/>
  <c r="AG4" i="31"/>
  <c r="AM3" i="23" l="1"/>
  <c r="AN3" i="23"/>
  <c r="AO3" i="23"/>
  <c r="AM4" i="23"/>
  <c r="AN4" i="23"/>
  <c r="AO4" i="23"/>
  <c r="AG3" i="22"/>
  <c r="AH3" i="22"/>
  <c r="AI3" i="22"/>
  <c r="AG4" i="22"/>
  <c r="AH4" i="22"/>
  <c r="AI4" i="22"/>
  <c r="AK3" i="23" l="1"/>
  <c r="AL3" i="23"/>
  <c r="AK4" i="23"/>
  <c r="AL4" i="23"/>
  <c r="AE3" i="22"/>
  <c r="AF3" i="22"/>
  <c r="AE4" i="22"/>
  <c r="AF4" i="22"/>
  <c r="AE6" i="30" l="1"/>
  <c r="AE16" i="30" s="1"/>
  <c r="AC6" i="30"/>
  <c r="AC16" i="30" s="1"/>
  <c r="AG6" i="30"/>
  <c r="AG16" i="30" s="1"/>
  <c r="AD6" i="30"/>
  <c r="AD16" i="30" s="1"/>
  <c r="AB6" i="30"/>
  <c r="AB16" i="30" s="1"/>
  <c r="AF6" i="30"/>
  <c r="AF16" i="30" s="1"/>
  <c r="AI6" i="22"/>
  <c r="AH6" i="22"/>
  <c r="AG6" i="22"/>
  <c r="AF6" i="22"/>
  <c r="AE6" i="22"/>
  <c r="E4" i="29"/>
  <c r="F4" i="29"/>
  <c r="E5" i="29"/>
  <c r="F5" i="29"/>
  <c r="AE26" i="30" l="1"/>
  <c r="AE6" i="33"/>
  <c r="AK26" i="30"/>
  <c r="AK6" i="33"/>
  <c r="AM26" i="30"/>
  <c r="AM6" i="33"/>
  <c r="AI26" i="30"/>
  <c r="AI6" i="33"/>
  <c r="AJ26" i="30"/>
  <c r="AJ6" i="33"/>
  <c r="AB26" i="30"/>
  <c r="AB6" i="33"/>
  <c r="AH26" i="30"/>
  <c r="AH6" i="33"/>
  <c r="AF26" i="30"/>
  <c r="AF6" i="33"/>
  <c r="AD26" i="30"/>
  <c r="AD6" i="33"/>
  <c r="AG26" i="30"/>
  <c r="AG6" i="33"/>
  <c r="AC26" i="30"/>
  <c r="AC6" i="33"/>
  <c r="AL26" i="30"/>
  <c r="AL6" i="33"/>
  <c r="AH16" i="22"/>
  <c r="AG17" i="22"/>
  <c r="AB3" i="22"/>
  <c r="AB16" i="22" s="1"/>
  <c r="AC3" i="22"/>
  <c r="AC16" i="22" s="1"/>
  <c r="AD3" i="22"/>
  <c r="AE16" i="22"/>
  <c r="AF16" i="22"/>
  <c r="AG16" i="22"/>
  <c r="AI16" i="22"/>
  <c r="AB4" i="22"/>
  <c r="AB17" i="22" s="1"/>
  <c r="AC4" i="22"/>
  <c r="AC17" i="22" s="1"/>
  <c r="AD4" i="22"/>
  <c r="AE17" i="22"/>
  <c r="AF17" i="22"/>
  <c r="AH17" i="22"/>
  <c r="AI17" i="22"/>
  <c r="B3" i="31" l="1"/>
  <c r="V10" i="31"/>
  <c r="T9" i="31"/>
  <c r="R7" i="31"/>
  <c r="P6" i="31"/>
  <c r="Z10" i="31"/>
  <c r="Y10" i="31"/>
  <c r="X10" i="31"/>
  <c r="W10" i="31"/>
  <c r="U10" i="31"/>
  <c r="T10" i="31"/>
  <c r="S10" i="31"/>
  <c r="R10" i="31"/>
  <c r="Q10" i="31"/>
  <c r="P10" i="31"/>
  <c r="O10" i="31"/>
  <c r="N10" i="31"/>
  <c r="M10" i="31"/>
  <c r="L10" i="31"/>
  <c r="K10" i="31"/>
  <c r="J10" i="31"/>
  <c r="I10" i="31"/>
  <c r="H10" i="31"/>
  <c r="G10" i="31"/>
  <c r="F10" i="31"/>
  <c r="E10" i="31"/>
  <c r="D10" i="31"/>
  <c r="C10" i="31"/>
  <c r="B10" i="31"/>
  <c r="Z9" i="31"/>
  <c r="Y9" i="31"/>
  <c r="X9" i="31"/>
  <c r="W9" i="31"/>
  <c r="V9" i="31"/>
  <c r="U9" i="31"/>
  <c r="S9" i="31"/>
  <c r="R9" i="31"/>
  <c r="Q9" i="31"/>
  <c r="P9" i="31"/>
  <c r="O9" i="31"/>
  <c r="N9" i="31"/>
  <c r="M9" i="31"/>
  <c r="L9" i="31"/>
  <c r="K9" i="31"/>
  <c r="J9" i="31"/>
  <c r="I9" i="31"/>
  <c r="H9" i="31"/>
  <c r="G9" i="31"/>
  <c r="F9" i="31"/>
  <c r="E9" i="31"/>
  <c r="D9" i="31"/>
  <c r="C9" i="31"/>
  <c r="B9" i="31"/>
  <c r="Z7" i="31"/>
  <c r="Y7" i="31"/>
  <c r="X7" i="31"/>
  <c r="W7" i="31"/>
  <c r="V7" i="31"/>
  <c r="U7" i="31"/>
  <c r="T7" i="31"/>
  <c r="S7" i="31"/>
  <c r="Q7" i="31"/>
  <c r="P7" i="31"/>
  <c r="O7" i="31"/>
  <c r="N7" i="31"/>
  <c r="M7" i="31"/>
  <c r="L7" i="31"/>
  <c r="K7" i="31"/>
  <c r="J7" i="31"/>
  <c r="I7" i="31"/>
  <c r="H7" i="31"/>
  <c r="G7" i="31"/>
  <c r="F7" i="31"/>
  <c r="E7" i="31"/>
  <c r="D7" i="31"/>
  <c r="C7" i="31"/>
  <c r="B7" i="31"/>
  <c r="Z6" i="31"/>
  <c r="Y6" i="31"/>
  <c r="X6" i="31"/>
  <c r="W6" i="31"/>
  <c r="V6" i="31"/>
  <c r="U6" i="31"/>
  <c r="T6" i="31"/>
  <c r="S6" i="31"/>
  <c r="R6" i="31"/>
  <c r="Q6" i="31"/>
  <c r="O6" i="31"/>
  <c r="N6" i="31"/>
  <c r="M6" i="31"/>
  <c r="L6" i="31"/>
  <c r="K6" i="31"/>
  <c r="J6" i="31"/>
  <c r="I6" i="31"/>
  <c r="H6" i="31"/>
  <c r="G6" i="31"/>
  <c r="F6" i="31"/>
  <c r="E6" i="31"/>
  <c r="D6" i="31"/>
  <c r="C6" i="31"/>
  <c r="B6" i="31"/>
  <c r="Z4" i="31"/>
  <c r="Y4" i="31"/>
  <c r="W4" i="31"/>
  <c r="Z3" i="31"/>
  <c r="Y3" i="31"/>
  <c r="X3" i="31"/>
  <c r="W3" i="31"/>
  <c r="V3" i="31"/>
  <c r="U3" i="31"/>
  <c r="T3" i="31"/>
  <c r="S3" i="31"/>
  <c r="R3" i="31"/>
  <c r="Q3" i="31"/>
  <c r="P3" i="31"/>
  <c r="O3" i="31"/>
  <c r="N3" i="31"/>
  <c r="M3" i="31"/>
  <c r="L3" i="31"/>
  <c r="K3" i="31"/>
  <c r="J3" i="31"/>
  <c r="I3" i="31"/>
  <c r="H3" i="31"/>
  <c r="G3" i="31"/>
  <c r="F3" i="31"/>
  <c r="E3" i="31"/>
  <c r="D3" i="31"/>
  <c r="C3" i="31"/>
  <c r="X4" i="31" l="1"/>
  <c r="AA4" i="30" l="1"/>
  <c r="AA3" i="30"/>
  <c r="AA3" i="33" s="1"/>
  <c r="B23" i="30"/>
  <c r="B13" i="30"/>
  <c r="V6" i="30"/>
  <c r="V16" i="30" s="1"/>
  <c r="V26" i="30" s="1"/>
  <c r="U6" i="30"/>
  <c r="U16" i="30" s="1"/>
  <c r="U26" i="30" s="1"/>
  <c r="T6" i="30"/>
  <c r="T16" i="30" s="1"/>
  <c r="T26" i="30" s="1"/>
  <c r="S6" i="30"/>
  <c r="S16" i="30" s="1"/>
  <c r="S26" i="30" s="1"/>
  <c r="R6" i="30"/>
  <c r="R16" i="30" s="1"/>
  <c r="R26" i="30" s="1"/>
  <c r="Q6" i="30"/>
  <c r="Q16" i="30" s="1"/>
  <c r="Q26" i="30" s="1"/>
  <c r="P6" i="30"/>
  <c r="P16" i="30" s="1"/>
  <c r="P26" i="30" s="1"/>
  <c r="O6" i="30"/>
  <c r="O16" i="30" s="1"/>
  <c r="O26" i="30" s="1"/>
  <c r="N6" i="30"/>
  <c r="N16" i="30" s="1"/>
  <c r="N26" i="30" s="1"/>
  <c r="M6" i="30"/>
  <c r="M16" i="30" s="1"/>
  <c r="M26" i="30" s="1"/>
  <c r="L6" i="30"/>
  <c r="L16" i="30" s="1"/>
  <c r="L26" i="30" s="1"/>
  <c r="K6" i="30"/>
  <c r="K16" i="30" s="1"/>
  <c r="K26" i="30" s="1"/>
  <c r="J6" i="30"/>
  <c r="J16" i="30" s="1"/>
  <c r="J26" i="30" s="1"/>
  <c r="I6" i="30"/>
  <c r="I16" i="30" s="1"/>
  <c r="I26" i="30" s="1"/>
  <c r="H6" i="30"/>
  <c r="H16" i="30" s="1"/>
  <c r="H26" i="30" s="1"/>
  <c r="G6" i="30"/>
  <c r="G16" i="30" s="1"/>
  <c r="G26" i="30" s="1"/>
  <c r="F6" i="30"/>
  <c r="F16" i="30" s="1"/>
  <c r="F26" i="30" s="1"/>
  <c r="E6" i="30"/>
  <c r="E16" i="30" s="1"/>
  <c r="E26" i="30" s="1"/>
  <c r="D6" i="30"/>
  <c r="D16" i="30" s="1"/>
  <c r="D26" i="30" s="1"/>
  <c r="C6" i="30"/>
  <c r="C16" i="30" s="1"/>
  <c r="C26" i="30" s="1"/>
  <c r="B6" i="30"/>
  <c r="B16" i="30" s="1"/>
  <c r="B26" i="30" s="1"/>
  <c r="Z4" i="30"/>
  <c r="Z24" i="30" s="1"/>
  <c r="Y4" i="30"/>
  <c r="Y24" i="30" s="1"/>
  <c r="X4" i="30"/>
  <c r="X14" i="30" s="1"/>
  <c r="W4" i="30"/>
  <c r="Z3" i="30"/>
  <c r="Z13" i="30" s="1"/>
  <c r="Y3" i="30"/>
  <c r="Y23" i="30" s="1"/>
  <c r="X3" i="30"/>
  <c r="X23" i="30" s="1"/>
  <c r="W3" i="30"/>
  <c r="W23" i="30" s="1"/>
  <c r="V3" i="30"/>
  <c r="V13" i="30" s="1"/>
  <c r="V23" i="30" s="1"/>
  <c r="U3" i="30"/>
  <c r="U13" i="30" s="1"/>
  <c r="U23" i="30" s="1"/>
  <c r="T3" i="30"/>
  <c r="T13" i="30" s="1"/>
  <c r="T23" i="30" s="1"/>
  <c r="S3" i="30"/>
  <c r="S13" i="30" s="1"/>
  <c r="S23" i="30" s="1"/>
  <c r="R3" i="30"/>
  <c r="R13" i="30" s="1"/>
  <c r="R23" i="30" s="1"/>
  <c r="Q3" i="30"/>
  <c r="Q13" i="30" s="1"/>
  <c r="Q23" i="30" s="1"/>
  <c r="P3" i="30"/>
  <c r="P13" i="30" s="1"/>
  <c r="P23" i="30" s="1"/>
  <c r="O3" i="30"/>
  <c r="O13" i="30" s="1"/>
  <c r="O23" i="30" s="1"/>
  <c r="N3" i="30"/>
  <c r="N13" i="30" s="1"/>
  <c r="N23" i="30" s="1"/>
  <c r="M3" i="30"/>
  <c r="M13" i="30" s="1"/>
  <c r="M23" i="30" s="1"/>
  <c r="L3" i="30"/>
  <c r="L13" i="30" s="1"/>
  <c r="L23" i="30" s="1"/>
  <c r="K3" i="30"/>
  <c r="K13" i="30" s="1"/>
  <c r="K23" i="30" s="1"/>
  <c r="J3" i="30"/>
  <c r="J13" i="30" s="1"/>
  <c r="J23" i="30" s="1"/>
  <c r="I3" i="30"/>
  <c r="I13" i="30" s="1"/>
  <c r="I23" i="30" s="1"/>
  <c r="H3" i="30"/>
  <c r="H13" i="30" s="1"/>
  <c r="H23" i="30" s="1"/>
  <c r="G3" i="30"/>
  <c r="G13" i="30" s="1"/>
  <c r="G23" i="30" s="1"/>
  <c r="F3" i="30"/>
  <c r="F13" i="30" s="1"/>
  <c r="F23" i="30" s="1"/>
  <c r="E3" i="30"/>
  <c r="E13" i="30" s="1"/>
  <c r="E23" i="30" s="1"/>
  <c r="D3" i="30"/>
  <c r="D13" i="30" s="1"/>
  <c r="D23" i="30" s="1"/>
  <c r="C3" i="30"/>
  <c r="C13" i="30" s="1"/>
  <c r="C23" i="30" s="1"/>
  <c r="AA4" i="31" l="1"/>
  <c r="AA4" i="33"/>
  <c r="AA23" i="30"/>
  <c r="AA3" i="31"/>
  <c r="Z23" i="30"/>
  <c r="X13" i="30"/>
  <c r="Y14" i="30"/>
  <c r="Y13" i="30"/>
  <c r="W24" i="30"/>
  <c r="W14" i="30"/>
  <c r="AA24" i="30"/>
  <c r="AA14" i="30"/>
  <c r="Z14" i="30"/>
  <c r="X24" i="30"/>
  <c r="W13" i="30"/>
  <c r="AA13" i="30"/>
  <c r="AH3" i="23" l="1"/>
  <c r="AI3" i="23"/>
  <c r="AJ3" i="23"/>
  <c r="AH4" i="23"/>
  <c r="AI4" i="23"/>
  <c r="AJ4" i="23"/>
  <c r="AB31" i="22"/>
  <c r="AC31" i="22"/>
  <c r="AD31" i="22"/>
  <c r="AE31" i="22"/>
  <c r="AF31" i="22"/>
  <c r="AG31" i="22"/>
  <c r="AH31" i="22"/>
  <c r="AI31" i="22"/>
  <c r="AB32" i="22"/>
  <c r="AC32" i="22"/>
  <c r="AD32" i="22"/>
  <c r="AE32" i="22"/>
  <c r="AF32" i="22"/>
  <c r="AG32" i="22"/>
  <c r="AH32" i="22"/>
  <c r="AI32" i="22"/>
  <c r="AE27" i="22"/>
  <c r="AF27" i="22"/>
  <c r="AG27" i="22"/>
  <c r="AH27" i="22"/>
  <c r="AI27" i="22"/>
  <c r="AC27" i="22"/>
  <c r="AD16" i="22"/>
  <c r="AD17" i="22"/>
  <c r="E7" i="29" l="1"/>
  <c r="AB6" i="22"/>
  <c r="AB19" i="22" s="1"/>
  <c r="AB34" i="22" s="1"/>
  <c r="AH6" i="23" s="1"/>
  <c r="AE19" i="22"/>
  <c r="AE34" i="22" s="1"/>
  <c r="AK6" i="23" s="1"/>
  <c r="AG19" i="22"/>
  <c r="AG34" i="22" s="1"/>
  <c r="AM6" i="23" s="1"/>
  <c r="AP9" i="30" l="1"/>
  <c r="AP19" i="30" s="1"/>
  <c r="AC9" i="30"/>
  <c r="AC19" i="30" s="1"/>
  <c r="AC7" i="30"/>
  <c r="AC17" i="30" s="1"/>
  <c r="AG7" i="22"/>
  <c r="AG20" i="22" s="1"/>
  <c r="AG35" i="22" s="1"/>
  <c r="AM7" i="23" s="1"/>
  <c r="AG9" i="22"/>
  <c r="AG22" i="22" s="1"/>
  <c r="AG37" i="22" s="1"/>
  <c r="AM9" i="23" s="1"/>
  <c r="AE7" i="22"/>
  <c r="AE20" i="22" s="1"/>
  <c r="AE35" i="22" s="1"/>
  <c r="AK7" i="23" s="1"/>
  <c r="AE9" i="22"/>
  <c r="AE22" i="22" s="1"/>
  <c r="AE37" i="22" s="1"/>
  <c r="AK9" i="23" s="1"/>
  <c r="AB6" i="31"/>
  <c r="F7" i="29"/>
  <c r="AI19" i="22"/>
  <c r="AI34" i="22" s="1"/>
  <c r="AO6" i="23" s="1"/>
  <c r="AB7" i="22"/>
  <c r="AB20" i="22" s="1"/>
  <c r="AB35" i="22" s="1"/>
  <c r="AH7" i="23" s="1"/>
  <c r="AC6" i="22"/>
  <c r="AC19" i="22" s="1"/>
  <c r="AC34" i="22" s="1"/>
  <c r="AI6" i="23" s="1"/>
  <c r="AH19" i="22"/>
  <c r="AH34" i="22" s="1"/>
  <c r="AN6" i="23" s="1"/>
  <c r="AF19" i="22"/>
  <c r="AF34" i="22" s="1"/>
  <c r="AL6" i="23" s="1"/>
  <c r="AD6" i="31"/>
  <c r="AD6" i="22"/>
  <c r="AD19" i="22" s="1"/>
  <c r="AD34" i="22" s="1"/>
  <c r="AJ6" i="23" s="1"/>
  <c r="AB9" i="22"/>
  <c r="AB22" i="22" s="1"/>
  <c r="AB37" i="22" s="1"/>
  <c r="AH9" i="23" s="1"/>
  <c r="AC6" i="31"/>
  <c r="AA6" i="30"/>
  <c r="BH7" i="30"/>
  <c r="BH17" i="30" s="1"/>
  <c r="BH27" i="30" s="1"/>
  <c r="X6" i="30"/>
  <c r="X16" i="30" s="1"/>
  <c r="X26" i="30" s="1"/>
  <c r="Y6" i="30"/>
  <c r="Y16" i="30" s="1"/>
  <c r="Y26" i="30" s="1"/>
  <c r="Z6" i="30"/>
  <c r="Z16" i="30" s="1"/>
  <c r="Z26" i="30" s="1"/>
  <c r="W6" i="30"/>
  <c r="W16" i="30" s="1"/>
  <c r="W26" i="30" s="1"/>
  <c r="BC7" i="30" l="1"/>
  <c r="BC17" i="30" s="1"/>
  <c r="BB9" i="30"/>
  <c r="BB19" i="30" s="1"/>
  <c r="AZ7" i="30"/>
  <c r="AZ17" i="30" s="1"/>
  <c r="BB7" i="30"/>
  <c r="BB17" i="30" s="1"/>
  <c r="AZ9" i="30"/>
  <c r="AZ19" i="30" s="1"/>
  <c r="AX9" i="30"/>
  <c r="AX19" i="30" s="1"/>
  <c r="AX9" i="31" s="1"/>
  <c r="AX7" i="30"/>
  <c r="AX17" i="30" s="1"/>
  <c r="AX7" i="31" s="1"/>
  <c r="E10" i="29"/>
  <c r="AV9" i="30"/>
  <c r="AV19" i="30" s="1"/>
  <c r="AV9" i="31" s="1"/>
  <c r="AV7" i="30"/>
  <c r="AV17" i="30" s="1"/>
  <c r="AV7" i="31" s="1"/>
  <c r="AP7" i="30"/>
  <c r="AP17" i="30" s="1"/>
  <c r="AT9" i="30"/>
  <c r="AT19" i="30" s="1"/>
  <c r="AT9" i="31" s="1"/>
  <c r="AU9" i="30"/>
  <c r="AU19" i="30" s="1"/>
  <c r="AU9" i="31" s="1"/>
  <c r="AR7" i="30"/>
  <c r="AR17" i="30" s="1"/>
  <c r="AR7" i="31" s="1"/>
  <c r="AQ9" i="30"/>
  <c r="AQ19" i="30" s="1"/>
  <c r="AS7" i="30"/>
  <c r="AS17" i="30" s="1"/>
  <c r="AS7" i="31" s="1"/>
  <c r="AW9" i="30"/>
  <c r="AW19" i="30" s="1"/>
  <c r="AW9" i="31" s="1"/>
  <c r="AS9" i="30"/>
  <c r="AS19" i="30" s="1"/>
  <c r="AS9" i="31" s="1"/>
  <c r="AR9" i="30"/>
  <c r="AR19" i="30" s="1"/>
  <c r="AR9" i="31" s="1"/>
  <c r="AQ7" i="30"/>
  <c r="AQ17" i="30" s="1"/>
  <c r="AU7" i="30"/>
  <c r="AU17" i="30" s="1"/>
  <c r="AU7" i="31" s="1"/>
  <c r="AO9" i="30"/>
  <c r="AO19" i="30" s="1"/>
  <c r="AO7" i="30"/>
  <c r="AO17" i="30" s="1"/>
  <c r="AW7" i="30"/>
  <c r="AW17" i="30" s="1"/>
  <c r="AW7" i="31" s="1"/>
  <c r="AT7" i="30"/>
  <c r="AT17" i="30" s="1"/>
  <c r="AT7" i="31" s="1"/>
  <c r="AP9" i="33"/>
  <c r="AP9" i="31"/>
  <c r="AP29" i="30"/>
  <c r="AK9" i="30"/>
  <c r="AK19" i="30" s="1"/>
  <c r="AK9" i="31" s="1"/>
  <c r="AK7" i="30"/>
  <c r="AK17" i="30" s="1"/>
  <c r="AK7" i="31" s="1"/>
  <c r="AJ9" i="30"/>
  <c r="AJ19" i="30" s="1"/>
  <c r="AJ9" i="31" s="1"/>
  <c r="AL9" i="30"/>
  <c r="AL19" i="30" s="1"/>
  <c r="AL9" i="31" s="1"/>
  <c r="AM9" i="30"/>
  <c r="AM19" i="30" s="1"/>
  <c r="AM9" i="31" s="1"/>
  <c r="AM7" i="30"/>
  <c r="AM17" i="30" s="1"/>
  <c r="AM7" i="31" s="1"/>
  <c r="AL7" i="30"/>
  <c r="AL17" i="30" s="1"/>
  <c r="AL7" i="31" s="1"/>
  <c r="AJ7" i="30"/>
  <c r="AJ17" i="30" s="1"/>
  <c r="AJ7" i="31" s="1"/>
  <c r="AH9" i="30"/>
  <c r="AH19" i="30" s="1"/>
  <c r="AH9" i="31" s="1"/>
  <c r="AH7" i="30"/>
  <c r="AH17" i="30" s="1"/>
  <c r="AH7" i="31" s="1"/>
  <c r="AC10" i="30"/>
  <c r="AC20" i="30" s="1"/>
  <c r="AB7" i="30"/>
  <c r="AB17" i="30" s="1"/>
  <c r="AD9" i="30"/>
  <c r="AD19" i="30" s="1"/>
  <c r="AG7" i="30"/>
  <c r="AG17" i="30" s="1"/>
  <c r="AC29" i="30"/>
  <c r="AC9" i="33"/>
  <c r="AB9" i="30"/>
  <c r="AB19" i="30" s="1"/>
  <c r="AE7" i="30"/>
  <c r="AE17" i="30" s="1"/>
  <c r="AE9" i="30"/>
  <c r="AE19" i="30" s="1"/>
  <c r="AC27" i="30"/>
  <c r="AC7" i="33"/>
  <c r="AG9" i="30"/>
  <c r="AG19" i="30" s="1"/>
  <c r="AF7" i="30"/>
  <c r="AF17" i="30" s="1"/>
  <c r="AF9" i="30"/>
  <c r="AF19" i="30" s="1"/>
  <c r="AD7" i="30"/>
  <c r="AD17" i="30" s="1"/>
  <c r="AA16" i="30"/>
  <c r="AH9" i="22"/>
  <c r="AH22" i="22" s="1"/>
  <c r="AH37" i="22" s="1"/>
  <c r="AN9" i="23" s="1"/>
  <c r="AI9" i="22"/>
  <c r="AI22" i="22" s="1"/>
  <c r="AI37" i="22" s="1"/>
  <c r="AO9" i="23" s="1"/>
  <c r="AI7" i="22"/>
  <c r="AI20" i="22" s="1"/>
  <c r="AI35" i="22" s="1"/>
  <c r="AO7" i="23" s="1"/>
  <c r="AG10" i="22"/>
  <c r="AG23" i="22" s="1"/>
  <c r="AG38" i="22" s="1"/>
  <c r="AM10" i="23" s="1"/>
  <c r="AH7" i="22"/>
  <c r="AH20" i="22" s="1"/>
  <c r="AH35" i="22" s="1"/>
  <c r="AN7" i="23" s="1"/>
  <c r="AF7" i="22"/>
  <c r="AF20" i="22" s="1"/>
  <c r="AF35" i="22" s="1"/>
  <c r="AL7" i="23" s="1"/>
  <c r="AF9" i="22"/>
  <c r="AF22" i="22" s="1"/>
  <c r="AF37" i="22" s="1"/>
  <c r="AL9" i="23" s="1"/>
  <c r="AE10" i="22"/>
  <c r="AE23" i="22" s="1"/>
  <c r="AE38" i="22" s="1"/>
  <c r="AK10" i="23" s="1"/>
  <c r="AG6" i="31"/>
  <c r="AF6" i="31"/>
  <c r="AE6" i="31"/>
  <c r="AC9" i="22"/>
  <c r="AC22" i="22" s="1"/>
  <c r="AC37" i="22" s="1"/>
  <c r="AI9" i="23" s="1"/>
  <c r="AD9" i="22"/>
  <c r="AD22" i="22" s="1"/>
  <c r="AD37" i="22" s="1"/>
  <c r="AJ9" i="23" s="1"/>
  <c r="AC7" i="22"/>
  <c r="AC20" i="22" s="1"/>
  <c r="AC35" i="22" s="1"/>
  <c r="AI7" i="23" s="1"/>
  <c r="AD7" i="22"/>
  <c r="AD20" i="22" s="1"/>
  <c r="AD35" i="22" s="1"/>
  <c r="AJ7" i="23" s="1"/>
  <c r="AB10" i="22"/>
  <c r="AB23" i="22" s="1"/>
  <c r="AB38" i="22" s="1"/>
  <c r="AH10" i="23" s="1"/>
  <c r="AA7" i="30"/>
  <c r="AA9" i="30"/>
  <c r="BH10" i="30"/>
  <c r="BH20" i="30" s="1"/>
  <c r="BH30" i="30" s="1"/>
  <c r="C7" i="29"/>
  <c r="Z6" i="22"/>
  <c r="Z19" i="22" s="1"/>
  <c r="Z34" i="22" s="1"/>
  <c r="AF6" i="23" s="1"/>
  <c r="Y6" i="22"/>
  <c r="Y19" i="22" s="1"/>
  <c r="Y34" i="22" s="1"/>
  <c r="AE6" i="23" s="1"/>
  <c r="X6" i="22"/>
  <c r="X19" i="22" s="1"/>
  <c r="X34" i="22" s="1"/>
  <c r="AD6" i="23" s="1"/>
  <c r="AA6" i="22"/>
  <c r="AA19" i="22" s="1"/>
  <c r="AA34" i="22" s="1"/>
  <c r="AG6" i="23" s="1"/>
  <c r="AD3" i="23"/>
  <c r="AE3" i="23"/>
  <c r="AF3" i="23"/>
  <c r="AG3" i="23"/>
  <c r="AD4" i="23"/>
  <c r="AE4" i="23"/>
  <c r="AF4" i="23"/>
  <c r="AG4" i="23"/>
  <c r="AC4" i="23"/>
  <c r="AC3" i="23"/>
  <c r="C4" i="29"/>
  <c r="D4" i="29"/>
  <c r="C5" i="29"/>
  <c r="D5" i="29"/>
  <c r="B5" i="29"/>
  <c r="B4" i="29"/>
  <c r="AD27" i="22"/>
  <c r="X27" i="22"/>
  <c r="Y27" i="22"/>
  <c r="Z27" i="22"/>
  <c r="AA27" i="22"/>
  <c r="AB27" i="22"/>
  <c r="X3" i="22"/>
  <c r="X16" i="22" s="1"/>
  <c r="Y3" i="22"/>
  <c r="Z3" i="22"/>
  <c r="AA3" i="22"/>
  <c r="AA31" i="22" s="1"/>
  <c r="X4" i="22"/>
  <c r="X17" i="22" s="1"/>
  <c r="Y4" i="22"/>
  <c r="Y32" i="22" s="1"/>
  <c r="Z4" i="22"/>
  <c r="AA4" i="22"/>
  <c r="AA32" i="22" s="1"/>
  <c r="W4" i="22"/>
  <c r="W32" i="22" s="1"/>
  <c r="W3" i="22"/>
  <c r="W6" i="22"/>
  <c r="W19" i="22" s="1"/>
  <c r="W34" i="22" s="1"/>
  <c r="AC6" i="23" s="1"/>
  <c r="B7" i="29"/>
  <c r="U3" i="22"/>
  <c r="U16" i="22" s="1"/>
  <c r="U31" i="22" s="1"/>
  <c r="AA3" i="23" s="1"/>
  <c r="V3" i="22"/>
  <c r="V16" i="22" s="1"/>
  <c r="V31" i="22" s="1"/>
  <c r="AB3" i="23" s="1"/>
  <c r="U6" i="22"/>
  <c r="U19" i="22" s="1"/>
  <c r="U34" i="22" s="1"/>
  <c r="AA6" i="23" s="1"/>
  <c r="V6" i="22"/>
  <c r="V19" i="22" s="1"/>
  <c r="V34" i="22" s="1"/>
  <c r="AB6" i="23" s="1"/>
  <c r="S3" i="22"/>
  <c r="S16" i="22" s="1"/>
  <c r="S31" i="22" s="1"/>
  <c r="Y3" i="23" s="1"/>
  <c r="T3" i="22"/>
  <c r="T16" i="22" s="1"/>
  <c r="T31" i="22" s="1"/>
  <c r="Z3" i="23" s="1"/>
  <c r="S6" i="22"/>
  <c r="S19" i="22" s="1"/>
  <c r="S34" i="22" s="1"/>
  <c r="Y6" i="23" s="1"/>
  <c r="T6" i="22"/>
  <c r="T19" i="22" s="1"/>
  <c r="T34" i="22" s="1"/>
  <c r="Z6" i="23" s="1"/>
  <c r="Q3" i="22"/>
  <c r="Q16" i="22" s="1"/>
  <c r="Q31" i="22" s="1"/>
  <c r="W3" i="23" s="1"/>
  <c r="R3" i="22"/>
  <c r="R16" i="22" s="1"/>
  <c r="R31" i="22" s="1"/>
  <c r="X3" i="23" s="1"/>
  <c r="Q6" i="22"/>
  <c r="Q19" i="22" s="1"/>
  <c r="Q34" i="22" s="1"/>
  <c r="W6" i="23" s="1"/>
  <c r="R6" i="22"/>
  <c r="R19" i="22" s="1"/>
  <c r="R34" i="22" s="1"/>
  <c r="X6" i="23" s="1"/>
  <c r="Q27" i="22"/>
  <c r="R27" i="22"/>
  <c r="S27" i="22"/>
  <c r="T27" i="22"/>
  <c r="U27" i="22"/>
  <c r="V27" i="22"/>
  <c r="W27" i="22"/>
  <c r="O6" i="22"/>
  <c r="O19" i="22" s="1"/>
  <c r="O34" i="22" s="1"/>
  <c r="U6" i="23" s="1"/>
  <c r="P6" i="22"/>
  <c r="P19" i="22" s="1"/>
  <c r="P34" i="22" s="1"/>
  <c r="V6" i="23" s="1"/>
  <c r="O3" i="22"/>
  <c r="O16" i="22" s="1"/>
  <c r="O31" i="22" s="1"/>
  <c r="U3" i="23" s="1"/>
  <c r="P3" i="22"/>
  <c r="P16" i="22" s="1"/>
  <c r="P31" i="22" s="1"/>
  <c r="V3" i="23" s="1"/>
  <c r="M6" i="22"/>
  <c r="M19" i="22" s="1"/>
  <c r="M34" i="22" s="1"/>
  <c r="S6" i="23" s="1"/>
  <c r="N6" i="22"/>
  <c r="N19" i="22" s="1"/>
  <c r="N34" i="22" s="1"/>
  <c r="T6" i="23" s="1"/>
  <c r="M3" i="22"/>
  <c r="M16" i="22" s="1"/>
  <c r="M31" i="22" s="1"/>
  <c r="S3" i="23" s="1"/>
  <c r="N3" i="22"/>
  <c r="N16" i="22" s="1"/>
  <c r="N31" i="22" s="1"/>
  <c r="T3" i="23" s="1"/>
  <c r="L6" i="22"/>
  <c r="L19" i="22" s="1"/>
  <c r="L34" i="22" s="1"/>
  <c r="R6" i="23" s="1"/>
  <c r="L3" i="22"/>
  <c r="L16" i="22" s="1"/>
  <c r="L31" i="22" s="1"/>
  <c r="R3" i="23" s="1"/>
  <c r="D5" i="25"/>
  <c r="D6" i="25" s="1"/>
  <c r="B5" i="25"/>
  <c r="B6" i="25" s="1"/>
  <c r="B5" i="24"/>
  <c r="B6" i="24" s="1"/>
  <c r="B9" i="24" s="1"/>
  <c r="B9" i="25" s="1"/>
  <c r="D6" i="24"/>
  <c r="D9" i="24" s="1"/>
  <c r="D9" i="25" s="1"/>
  <c r="C5" i="24"/>
  <c r="C5" i="25" s="1"/>
  <c r="C6" i="25" s="1"/>
  <c r="D8" i="24"/>
  <c r="D8" i="25" s="1"/>
  <c r="B8" i="24"/>
  <c r="B8" i="25" s="1"/>
  <c r="C5" i="20"/>
  <c r="C13" i="20" s="1"/>
  <c r="D5" i="20"/>
  <c r="D13" i="20" s="1"/>
  <c r="E5" i="20"/>
  <c r="E13" i="20" s="1"/>
  <c r="F5" i="20"/>
  <c r="F13" i="20" s="1"/>
  <c r="F3" i="20"/>
  <c r="C3" i="20"/>
  <c r="D3" i="20"/>
  <c r="E3" i="20"/>
  <c r="C6" i="22"/>
  <c r="C19" i="22" s="1"/>
  <c r="C34" i="22" s="1"/>
  <c r="I6" i="23" s="1"/>
  <c r="D6" i="22"/>
  <c r="D19" i="22" s="1"/>
  <c r="D34" i="22" s="1"/>
  <c r="J6" i="23" s="1"/>
  <c r="E6" i="22"/>
  <c r="E19" i="22" s="1"/>
  <c r="E34" i="22" s="1"/>
  <c r="K6" i="23" s="1"/>
  <c r="F6" i="22"/>
  <c r="F19" i="22" s="1"/>
  <c r="F34" i="22" s="1"/>
  <c r="L6" i="23" s="1"/>
  <c r="G6" i="22"/>
  <c r="G19" i="22" s="1"/>
  <c r="G34" i="22" s="1"/>
  <c r="M6" i="23" s="1"/>
  <c r="H6" i="22"/>
  <c r="H19" i="22" s="1"/>
  <c r="H34" i="22" s="1"/>
  <c r="N6" i="23" s="1"/>
  <c r="I6" i="22"/>
  <c r="I19" i="22" s="1"/>
  <c r="I34" i="22" s="1"/>
  <c r="O6" i="23" s="1"/>
  <c r="J6" i="22"/>
  <c r="J19" i="22" s="1"/>
  <c r="J34" i="22" s="1"/>
  <c r="P6" i="23" s="1"/>
  <c r="K6" i="22"/>
  <c r="K19" i="22" s="1"/>
  <c r="K34" i="22" s="1"/>
  <c r="Q6" i="23" s="1"/>
  <c r="D3" i="22"/>
  <c r="D16" i="22" s="1"/>
  <c r="D31" i="22" s="1"/>
  <c r="J3" i="23" s="1"/>
  <c r="E3" i="22"/>
  <c r="E16" i="22" s="1"/>
  <c r="E31" i="22" s="1"/>
  <c r="K3" i="23" s="1"/>
  <c r="F3" i="22"/>
  <c r="F16" i="22" s="1"/>
  <c r="F31" i="22" s="1"/>
  <c r="L3" i="23" s="1"/>
  <c r="G3" i="22"/>
  <c r="G16" i="22" s="1"/>
  <c r="G31" i="22" s="1"/>
  <c r="M3" i="23" s="1"/>
  <c r="H3" i="22"/>
  <c r="H16" i="22" s="1"/>
  <c r="H31" i="22" s="1"/>
  <c r="N3" i="23" s="1"/>
  <c r="I3" i="22"/>
  <c r="I16" i="22" s="1"/>
  <c r="I31" i="22" s="1"/>
  <c r="O3" i="23" s="1"/>
  <c r="J3" i="22"/>
  <c r="J16" i="22" s="1"/>
  <c r="J31" i="22" s="1"/>
  <c r="P3" i="23" s="1"/>
  <c r="K3" i="22"/>
  <c r="K16" i="22" s="1"/>
  <c r="K31" i="22" s="1"/>
  <c r="Q3" i="23" s="1"/>
  <c r="B31" i="22"/>
  <c r="H3" i="23" s="1"/>
  <c r="C5" i="15"/>
  <c r="C13" i="15" s="1"/>
  <c r="D5" i="15"/>
  <c r="D13" i="15" s="1"/>
  <c r="E5" i="15"/>
  <c r="E13" i="15" s="1"/>
  <c r="F5" i="15"/>
  <c r="F13" i="15" s="1"/>
  <c r="C3" i="15"/>
  <c r="C11" i="15" s="1"/>
  <c r="D3" i="15"/>
  <c r="D11" i="15" s="1"/>
  <c r="E3" i="15"/>
  <c r="E11" i="15" s="1"/>
  <c r="F3" i="15"/>
  <c r="F11" i="15" s="1"/>
  <c r="F11" i="21"/>
  <c r="E5" i="21"/>
  <c r="E13" i="21" s="1"/>
  <c r="F5" i="21"/>
  <c r="F13" i="21" s="1"/>
  <c r="E3" i="21"/>
  <c r="E11" i="21" s="1"/>
  <c r="B5" i="20"/>
  <c r="B13" i="20" s="1"/>
  <c r="B3" i="20"/>
  <c r="D11" i="16"/>
  <c r="C5" i="16"/>
  <c r="C13" i="16" s="1"/>
  <c r="D5" i="16"/>
  <c r="D13" i="16" s="1"/>
  <c r="C3" i="16"/>
  <c r="C11" i="16" s="1"/>
  <c r="B5" i="15"/>
  <c r="B13" i="15" s="1"/>
  <c r="B3" i="15"/>
  <c r="B11" i="15" s="1"/>
  <c r="B5" i="16"/>
  <c r="B13" i="16" s="1"/>
  <c r="G10" i="23"/>
  <c r="F10" i="23"/>
  <c r="E10" i="23"/>
  <c r="D10" i="23"/>
  <c r="C10" i="23"/>
  <c r="B10" i="23"/>
  <c r="G9" i="23"/>
  <c r="F9" i="23"/>
  <c r="E9" i="23"/>
  <c r="D9" i="23"/>
  <c r="C9" i="23"/>
  <c r="B9" i="23"/>
  <c r="G7" i="23"/>
  <c r="F7" i="23"/>
  <c r="E7" i="23"/>
  <c r="D7" i="23"/>
  <c r="C7" i="23"/>
  <c r="B7" i="23"/>
  <c r="G6" i="23"/>
  <c r="F6" i="23"/>
  <c r="E6" i="23"/>
  <c r="D6" i="23"/>
  <c r="C6" i="23"/>
  <c r="B6" i="23"/>
  <c r="G3" i="23"/>
  <c r="F3" i="23"/>
  <c r="E3" i="23"/>
  <c r="D3" i="23"/>
  <c r="C3" i="23"/>
  <c r="B3" i="23"/>
  <c r="J27" i="22"/>
  <c r="K27" i="22"/>
  <c r="L27" i="22"/>
  <c r="M27" i="22"/>
  <c r="N27" i="22"/>
  <c r="O27" i="22"/>
  <c r="P27" i="22"/>
  <c r="I27" i="22"/>
  <c r="C3" i="22"/>
  <c r="C16" i="22" s="1"/>
  <c r="C31" i="22" s="1"/>
  <c r="I3" i="23" s="1"/>
  <c r="B6" i="22"/>
  <c r="B19" i="22" s="1"/>
  <c r="B34" i="22" s="1"/>
  <c r="H6" i="23" s="1"/>
  <c r="B16" i="22"/>
  <c r="H27" i="22"/>
  <c r="G27" i="22"/>
  <c r="F27" i="22"/>
  <c r="E27" i="22"/>
  <c r="D27" i="22"/>
  <c r="C27" i="22"/>
  <c r="B27" i="22"/>
  <c r="C3" i="21"/>
  <c r="C11" i="21" s="1"/>
  <c r="D3" i="21"/>
  <c r="D11" i="21" s="1"/>
  <c r="C5" i="21"/>
  <c r="C13" i="21" s="1"/>
  <c r="D5" i="21"/>
  <c r="D13" i="21" s="1"/>
  <c r="C6" i="21"/>
  <c r="C14" i="21" s="1"/>
  <c r="C8" i="21"/>
  <c r="C16" i="21" s="1"/>
  <c r="C9" i="21"/>
  <c r="C17" i="21" s="1"/>
  <c r="B3" i="16"/>
  <c r="B11" i="16" s="1"/>
  <c r="B5" i="21"/>
  <c r="B13" i="21" s="1"/>
  <c r="B3" i="21"/>
  <c r="B11" i="21" s="1"/>
  <c r="B8" i="16"/>
  <c r="B16" i="16" s="1"/>
  <c r="B6" i="16"/>
  <c r="B14" i="16" s="1"/>
  <c r="B8" i="21"/>
  <c r="B16" i="21" s="1"/>
  <c r="B9" i="21"/>
  <c r="B17" i="21" s="1"/>
  <c r="B6" i="21"/>
  <c r="B14" i="21" s="1"/>
  <c r="F8" i="21"/>
  <c r="F16" i="21" s="1"/>
  <c r="D8" i="16"/>
  <c r="D16" i="16" s="1"/>
  <c r="F6" i="21"/>
  <c r="F14" i="21" s="1"/>
  <c r="D6" i="16"/>
  <c r="D14" i="16" s="1"/>
  <c r="E8" i="21"/>
  <c r="E16" i="21" s="1"/>
  <c r="C8" i="16"/>
  <c r="C16" i="16" s="1"/>
  <c r="E6" i="21"/>
  <c r="E14" i="21" s="1"/>
  <c r="C6" i="16"/>
  <c r="C14" i="16" s="1"/>
  <c r="D6" i="21"/>
  <c r="D14" i="21" s="1"/>
  <c r="D8" i="21"/>
  <c r="D16" i="21" s="1"/>
  <c r="E9" i="21"/>
  <c r="E17" i="21" s="1"/>
  <c r="C9" i="16"/>
  <c r="C17" i="16" s="1"/>
  <c r="F9" i="21"/>
  <c r="F17" i="21" s="1"/>
  <c r="D9" i="16"/>
  <c r="D17" i="16" s="1"/>
  <c r="B9" i="16"/>
  <c r="B17" i="16" s="1"/>
  <c r="D9" i="21"/>
  <c r="D17" i="21" s="1"/>
  <c r="C6" i="24" l="1"/>
  <c r="C9" i="24" s="1"/>
  <c r="C9" i="25" s="1"/>
  <c r="C8" i="24"/>
  <c r="C8" i="25" s="1"/>
  <c r="BC10" i="30"/>
  <c r="BC20" i="30" s="1"/>
  <c r="AZ7" i="31"/>
  <c r="AZ7" i="33"/>
  <c r="AZ27" i="30"/>
  <c r="BH7" i="31"/>
  <c r="BH7" i="33"/>
  <c r="BB27" i="30"/>
  <c r="BB7" i="33"/>
  <c r="BB7" i="31"/>
  <c r="BB10" i="30"/>
  <c r="BB20" i="30" s="1"/>
  <c r="AZ9" i="31"/>
  <c r="AZ9" i="33"/>
  <c r="AZ29" i="30"/>
  <c r="BB29" i="30"/>
  <c r="BB9" i="31"/>
  <c r="BB9" i="33"/>
  <c r="AZ10" i="30"/>
  <c r="AZ20" i="30" s="1"/>
  <c r="BC27" i="30"/>
  <c r="BC7" i="31"/>
  <c r="BC7" i="33"/>
  <c r="AX9" i="33"/>
  <c r="AX29" i="30"/>
  <c r="AX10" i="30"/>
  <c r="AX20" i="30" s="1"/>
  <c r="AX10" i="31" s="1"/>
  <c r="AX7" i="33"/>
  <c r="AX27" i="30"/>
  <c r="H7" i="22"/>
  <c r="H20" i="22" s="1"/>
  <c r="H35" i="22" s="1"/>
  <c r="N7" i="23" s="1"/>
  <c r="F10" i="29"/>
  <c r="E11" i="29"/>
  <c r="F8" i="29"/>
  <c r="E8" i="29"/>
  <c r="AT10" i="30"/>
  <c r="AT20" i="30" s="1"/>
  <c r="AT10" i="31" s="1"/>
  <c r="AV7" i="33"/>
  <c r="AV27" i="30"/>
  <c r="AR10" i="30"/>
  <c r="AR20" i="30" s="1"/>
  <c r="AR10" i="31" s="1"/>
  <c r="AU10" i="30"/>
  <c r="AU20" i="30" s="1"/>
  <c r="AU10" i="31" s="1"/>
  <c r="AW27" i="30"/>
  <c r="AW7" i="33"/>
  <c r="AR9" i="33"/>
  <c r="AR29" i="30"/>
  <c r="AV9" i="33"/>
  <c r="AV29" i="30"/>
  <c r="AQ10" i="30"/>
  <c r="AQ20" i="30" s="1"/>
  <c r="AT7" i="33"/>
  <c r="AT27" i="30"/>
  <c r="AO9" i="33"/>
  <c r="AO9" i="31"/>
  <c r="AO29" i="30"/>
  <c r="AS7" i="33"/>
  <c r="AS27" i="30"/>
  <c r="AQ9" i="33"/>
  <c r="AQ29" i="30"/>
  <c r="AQ9" i="31"/>
  <c r="AP10" i="30"/>
  <c r="AP20" i="30" s="1"/>
  <c r="AO7" i="33"/>
  <c r="AO7" i="31"/>
  <c r="AO27" i="30"/>
  <c r="AQ7" i="33"/>
  <c r="AQ27" i="30"/>
  <c r="AQ7" i="31"/>
  <c r="AS9" i="33"/>
  <c r="AS29" i="30"/>
  <c r="AU9" i="33"/>
  <c r="AU29" i="30"/>
  <c r="AT9" i="33"/>
  <c r="AT29" i="30"/>
  <c r="AW10" i="30"/>
  <c r="AW20" i="30" s="1"/>
  <c r="AW10" i="31" s="1"/>
  <c r="AO10" i="30"/>
  <c r="AO20" i="30" s="1"/>
  <c r="AU27" i="30"/>
  <c r="AU7" i="33"/>
  <c r="AV10" i="30"/>
  <c r="AV20" i="30" s="1"/>
  <c r="AV10" i="31" s="1"/>
  <c r="AS10" i="30"/>
  <c r="AS20" i="30" s="1"/>
  <c r="AS10" i="31" s="1"/>
  <c r="AW29" i="30"/>
  <c r="AW9" i="33"/>
  <c r="AR7" i="33"/>
  <c r="AR27" i="30"/>
  <c r="AP7" i="33"/>
  <c r="AP27" i="30"/>
  <c r="AP7" i="31"/>
  <c r="AM10" i="30"/>
  <c r="AM20" i="30" s="1"/>
  <c r="AM10" i="31" s="1"/>
  <c r="AK10" i="30"/>
  <c r="AK20" i="30" s="1"/>
  <c r="AK10" i="31" s="1"/>
  <c r="AL10" i="30"/>
  <c r="AL20" i="30" s="1"/>
  <c r="AL10" i="31" s="1"/>
  <c r="AJ10" i="30"/>
  <c r="AJ20" i="30" s="1"/>
  <c r="AJ10" i="31" s="1"/>
  <c r="AH10" i="30"/>
  <c r="AH20" i="30" s="1"/>
  <c r="AH10" i="31" s="1"/>
  <c r="AD29" i="30"/>
  <c r="AD9" i="31" s="1"/>
  <c r="AD9" i="33"/>
  <c r="AK27" i="30"/>
  <c r="AK7" i="33"/>
  <c r="AJ27" i="30"/>
  <c r="AJ7" i="33"/>
  <c r="AJ29" i="30"/>
  <c r="AJ9" i="33"/>
  <c r="AE27" i="30"/>
  <c r="AE7" i="31" s="1"/>
  <c r="AE7" i="33"/>
  <c r="AH27" i="30"/>
  <c r="AH7" i="33"/>
  <c r="AM29" i="30"/>
  <c r="AM9" i="33"/>
  <c r="AF27" i="30"/>
  <c r="AF7" i="31" s="1"/>
  <c r="AF7" i="33"/>
  <c r="AC30" i="30"/>
  <c r="AC10" i="33"/>
  <c r="AD10" i="30"/>
  <c r="AD20" i="30" s="1"/>
  <c r="AF10" i="30"/>
  <c r="AF20" i="30" s="1"/>
  <c r="AE10" i="30"/>
  <c r="AE20" i="30" s="1"/>
  <c r="AB10" i="30"/>
  <c r="AB20" i="30" s="1"/>
  <c r="AA26" i="30"/>
  <c r="AA6" i="31" s="1"/>
  <c r="AA6" i="33"/>
  <c r="AH29" i="30"/>
  <c r="AH9" i="33"/>
  <c r="AL27" i="30"/>
  <c r="AL7" i="33"/>
  <c r="AL29" i="30"/>
  <c r="AL9" i="33"/>
  <c r="AM27" i="30"/>
  <c r="AM7" i="33"/>
  <c r="AG10" i="30"/>
  <c r="AG20" i="30" s="1"/>
  <c r="AB27" i="30"/>
  <c r="AB7" i="31" s="1"/>
  <c r="AB7" i="33"/>
  <c r="AB29" i="30"/>
  <c r="AB9" i="31" s="1"/>
  <c r="AB9" i="33"/>
  <c r="AE29" i="30"/>
  <c r="AE9" i="31" s="1"/>
  <c r="AE9" i="33"/>
  <c r="AG29" i="30"/>
  <c r="AG9" i="31" s="1"/>
  <c r="AG9" i="33"/>
  <c r="AK29" i="30"/>
  <c r="AK9" i="33"/>
  <c r="AD27" i="30"/>
  <c r="AD7" i="31" s="1"/>
  <c r="AD7" i="33"/>
  <c r="AF29" i="30"/>
  <c r="AF9" i="31" s="1"/>
  <c r="AF9" i="33"/>
  <c r="AG27" i="30"/>
  <c r="AG7" i="31" s="1"/>
  <c r="AG7" i="33"/>
  <c r="K9" i="30"/>
  <c r="K19" i="30" s="1"/>
  <c r="K29" i="30" s="1"/>
  <c r="B7" i="30"/>
  <c r="B17" i="30" s="1"/>
  <c r="B27" i="30" s="1"/>
  <c r="E6" i="15"/>
  <c r="E14" i="15" s="1"/>
  <c r="I7" i="30"/>
  <c r="I17" i="30" s="1"/>
  <c r="I27" i="30" s="1"/>
  <c r="E9" i="30"/>
  <c r="E19" i="30" s="1"/>
  <c r="E29" i="30" s="1"/>
  <c r="N9" i="22"/>
  <c r="N22" i="22" s="1"/>
  <c r="N37" i="22" s="1"/>
  <c r="T9" i="23" s="1"/>
  <c r="V7" i="30"/>
  <c r="V17" i="30" s="1"/>
  <c r="V27" i="30" s="1"/>
  <c r="M7" i="30"/>
  <c r="M17" i="30" s="1"/>
  <c r="M27" i="30" s="1"/>
  <c r="L9" i="30"/>
  <c r="L19" i="30" s="1"/>
  <c r="L29" i="30" s="1"/>
  <c r="L9" i="22"/>
  <c r="L22" i="22" s="1"/>
  <c r="L37" i="22" s="1"/>
  <c r="R9" i="23" s="1"/>
  <c r="E7" i="30"/>
  <c r="E17" i="30" s="1"/>
  <c r="E27" i="30" s="1"/>
  <c r="E9" i="22"/>
  <c r="E22" i="22" s="1"/>
  <c r="E37" i="22" s="1"/>
  <c r="K9" i="23" s="1"/>
  <c r="R7" i="30"/>
  <c r="R17" i="30" s="1"/>
  <c r="R27" i="30" s="1"/>
  <c r="L7" i="30"/>
  <c r="L17" i="30" s="1"/>
  <c r="L27" i="30" s="1"/>
  <c r="J9" i="30"/>
  <c r="J19" i="30" s="1"/>
  <c r="J29" i="30" s="1"/>
  <c r="AA19" i="30"/>
  <c r="AA17" i="30"/>
  <c r="Z9" i="30"/>
  <c r="Z19" i="30" s="1"/>
  <c r="Z29" i="30" s="1"/>
  <c r="Y7" i="30"/>
  <c r="Y17" i="30" s="1"/>
  <c r="Y27" i="30" s="1"/>
  <c r="Z7" i="30"/>
  <c r="Z17" i="30" s="1"/>
  <c r="Z27" i="30" s="1"/>
  <c r="AD10" i="22"/>
  <c r="AD23" i="22" s="1"/>
  <c r="AD38" i="22" s="1"/>
  <c r="AJ10" i="23" s="1"/>
  <c r="D6" i="20"/>
  <c r="D14" i="20" s="1"/>
  <c r="C7" i="30"/>
  <c r="C17" i="30" s="1"/>
  <c r="C27" i="30" s="1"/>
  <c r="F8" i="15"/>
  <c r="F16" i="15" s="1"/>
  <c r="F8" i="20"/>
  <c r="F16" i="20" s="1"/>
  <c r="K9" i="22"/>
  <c r="K22" i="22" s="1"/>
  <c r="K37" i="22" s="1"/>
  <c r="Q9" i="23" s="1"/>
  <c r="E7" i="22"/>
  <c r="E20" i="22" s="1"/>
  <c r="E35" i="22" s="1"/>
  <c r="K7" i="23" s="1"/>
  <c r="D6" i="15"/>
  <c r="D14" i="15" s="1"/>
  <c r="C8" i="20"/>
  <c r="C16" i="20" s="1"/>
  <c r="R7" i="22"/>
  <c r="R20" i="22" s="1"/>
  <c r="R35" i="22" s="1"/>
  <c r="X7" i="23" s="1"/>
  <c r="C7" i="22"/>
  <c r="C20" i="22" s="1"/>
  <c r="C35" i="22" s="1"/>
  <c r="I7" i="23" s="1"/>
  <c r="C8" i="15"/>
  <c r="C16" i="15" s="1"/>
  <c r="D8" i="15"/>
  <c r="D16" i="15" s="1"/>
  <c r="K7" i="22"/>
  <c r="K20" i="22" s="1"/>
  <c r="K35" i="22" s="1"/>
  <c r="Q7" i="23" s="1"/>
  <c r="I9" i="22"/>
  <c r="I22" i="22" s="1"/>
  <c r="I37" i="22" s="1"/>
  <c r="O9" i="23" s="1"/>
  <c r="G7" i="30"/>
  <c r="G17" i="30" s="1"/>
  <c r="G27" i="30" s="1"/>
  <c r="G7" i="22"/>
  <c r="G20" i="22" s="1"/>
  <c r="G35" i="22" s="1"/>
  <c r="M7" i="23" s="1"/>
  <c r="C9" i="30"/>
  <c r="C19" i="30" s="1"/>
  <c r="C29" i="30" s="1"/>
  <c r="S7" i="30"/>
  <c r="S17" i="30" s="1"/>
  <c r="S27" i="30" s="1"/>
  <c r="S7" i="22"/>
  <c r="S20" i="22" s="1"/>
  <c r="S35" i="22" s="1"/>
  <c r="Y7" i="23" s="1"/>
  <c r="U7" i="30"/>
  <c r="U17" i="30" s="1"/>
  <c r="U27" i="30" s="1"/>
  <c r="U7" i="22"/>
  <c r="U20" i="22" s="1"/>
  <c r="U35" i="22" s="1"/>
  <c r="AA7" i="23" s="1"/>
  <c r="H7" i="30"/>
  <c r="H17" i="30" s="1"/>
  <c r="H27" i="30" s="1"/>
  <c r="C6" i="15"/>
  <c r="C14" i="15" s="1"/>
  <c r="P9" i="30"/>
  <c r="P19" i="30" s="1"/>
  <c r="P29" i="30" s="1"/>
  <c r="P9" i="22"/>
  <c r="P22" i="22" s="1"/>
  <c r="P37" i="22" s="1"/>
  <c r="V9" i="23" s="1"/>
  <c r="E8" i="20"/>
  <c r="E16" i="20" s="1"/>
  <c r="E8" i="15"/>
  <c r="E16" i="15" s="1"/>
  <c r="F9" i="30"/>
  <c r="F19" i="30" s="1"/>
  <c r="F29" i="30" s="1"/>
  <c r="D9" i="30"/>
  <c r="D19" i="30" s="1"/>
  <c r="D29" i="30" s="1"/>
  <c r="D9" i="22"/>
  <c r="D22" i="22" s="1"/>
  <c r="D37" i="22" s="1"/>
  <c r="J9" i="23" s="1"/>
  <c r="B8" i="15"/>
  <c r="B16" i="15" s="1"/>
  <c r="B8" i="20"/>
  <c r="B16" i="20" s="1"/>
  <c r="G9" i="22"/>
  <c r="G22" i="22" s="1"/>
  <c r="G37" i="22" s="1"/>
  <c r="M9" i="23" s="1"/>
  <c r="AI10" i="22"/>
  <c r="AI23" i="22" s="1"/>
  <c r="AI38" i="22" s="1"/>
  <c r="AO10" i="23" s="1"/>
  <c r="AH10" i="22"/>
  <c r="AH23" i="22" s="1"/>
  <c r="AH38" i="22" s="1"/>
  <c r="AN10" i="23" s="1"/>
  <c r="B7" i="22"/>
  <c r="B20" i="22" s="1"/>
  <c r="B35" i="22" s="1"/>
  <c r="H7" i="23" s="1"/>
  <c r="F7" i="22"/>
  <c r="F20" i="22" s="1"/>
  <c r="F35" i="22" s="1"/>
  <c r="L7" i="23" s="1"/>
  <c r="M9" i="22"/>
  <c r="M22" i="22" s="1"/>
  <c r="M37" i="22" s="1"/>
  <c r="S9" i="23" s="1"/>
  <c r="P7" i="30"/>
  <c r="P17" i="30" s="1"/>
  <c r="P27" i="30" s="1"/>
  <c r="P7" i="22"/>
  <c r="P20" i="22" s="1"/>
  <c r="P35" i="22" s="1"/>
  <c r="V7" i="23" s="1"/>
  <c r="C6" i="20"/>
  <c r="C14" i="20" s="1"/>
  <c r="B6" i="15"/>
  <c r="B14" i="15" s="1"/>
  <c r="B6" i="20"/>
  <c r="B14" i="20" s="1"/>
  <c r="T7" i="30"/>
  <c r="T17" i="30" s="1"/>
  <c r="T27" i="30" s="1"/>
  <c r="AF10" i="22"/>
  <c r="AF23" i="22" s="1"/>
  <c r="AF38" i="22" s="1"/>
  <c r="AL10" i="23" s="1"/>
  <c r="Q7" i="30"/>
  <c r="Q17" i="30" s="1"/>
  <c r="Q27" i="30" s="1"/>
  <c r="Q7" i="22"/>
  <c r="Q20" i="22" s="1"/>
  <c r="Q35" i="22" s="1"/>
  <c r="W7" i="23" s="1"/>
  <c r="D7" i="30"/>
  <c r="D17" i="30" s="1"/>
  <c r="D27" i="30" s="1"/>
  <c r="Q9" i="30"/>
  <c r="Q19" i="30" s="1"/>
  <c r="Q29" i="30" s="1"/>
  <c r="D7" i="22"/>
  <c r="D20" i="22" s="1"/>
  <c r="D35" i="22" s="1"/>
  <c r="J7" i="23" s="1"/>
  <c r="C9" i="22"/>
  <c r="C22" i="22" s="1"/>
  <c r="C37" i="22" s="1"/>
  <c r="I9" i="23" s="1"/>
  <c r="H9" i="30"/>
  <c r="H19" i="30" s="1"/>
  <c r="H29" i="30" s="1"/>
  <c r="H9" i="22"/>
  <c r="H22" i="22" s="1"/>
  <c r="H37" i="22" s="1"/>
  <c r="N9" i="23" s="1"/>
  <c r="O9" i="30"/>
  <c r="O19" i="30" s="1"/>
  <c r="O29" i="30" s="1"/>
  <c r="M9" i="30"/>
  <c r="M19" i="30" s="1"/>
  <c r="M29" i="30" s="1"/>
  <c r="B9" i="30"/>
  <c r="B19" i="30" s="1"/>
  <c r="B29" i="30" s="1"/>
  <c r="B9" i="22"/>
  <c r="B22" i="22" s="1"/>
  <c r="B37" i="22" s="1"/>
  <c r="H9" i="23" s="1"/>
  <c r="O7" i="30"/>
  <c r="O17" i="30" s="1"/>
  <c r="O27" i="30" s="1"/>
  <c r="O7" i="22"/>
  <c r="O20" i="22" s="1"/>
  <c r="O35" i="22" s="1"/>
  <c r="U7" i="23" s="1"/>
  <c r="J7" i="30"/>
  <c r="J17" i="30" s="1"/>
  <c r="J27" i="30" s="1"/>
  <c r="J7" i="22"/>
  <c r="J20" i="22" s="1"/>
  <c r="J35" i="22" s="1"/>
  <c r="P7" i="23" s="1"/>
  <c r="V7" i="22"/>
  <c r="V20" i="22" s="1"/>
  <c r="V35" i="22" s="1"/>
  <c r="AB7" i="23" s="1"/>
  <c r="F9" i="22"/>
  <c r="F22" i="22" s="1"/>
  <c r="F37" i="22" s="1"/>
  <c r="L9" i="23" s="1"/>
  <c r="Q9" i="22"/>
  <c r="Q22" i="22" s="1"/>
  <c r="Q37" i="22" s="1"/>
  <c r="W9" i="23" s="1"/>
  <c r="O9" i="22"/>
  <c r="O22" i="22" s="1"/>
  <c r="O37" i="22" s="1"/>
  <c r="U9" i="23" s="1"/>
  <c r="I9" i="30"/>
  <c r="I19" i="30" s="1"/>
  <c r="I29" i="30" s="1"/>
  <c r="K7" i="30"/>
  <c r="K17" i="30" s="1"/>
  <c r="K27" i="30" s="1"/>
  <c r="F7" i="30"/>
  <c r="F17" i="30" s="1"/>
  <c r="F27" i="30" s="1"/>
  <c r="N9" i="30"/>
  <c r="N19" i="30" s="1"/>
  <c r="N29" i="30" s="1"/>
  <c r="G9" i="30"/>
  <c r="G19" i="30" s="1"/>
  <c r="G29" i="30" s="1"/>
  <c r="V9" i="30"/>
  <c r="V19" i="30" s="1"/>
  <c r="V29" i="30" s="1"/>
  <c r="N7" i="30"/>
  <c r="N17" i="30" s="1"/>
  <c r="N27" i="30" s="1"/>
  <c r="AC7" i="31"/>
  <c r="AC9" i="31"/>
  <c r="AC10" i="22"/>
  <c r="AC23" i="22" s="1"/>
  <c r="AC38" i="22" s="1"/>
  <c r="AI10" i="23" s="1"/>
  <c r="AA10" i="30"/>
  <c r="U9" i="30"/>
  <c r="U19" i="30" s="1"/>
  <c r="U29" i="30" s="1"/>
  <c r="W9" i="30"/>
  <c r="W19" i="30" s="1"/>
  <c r="W29" i="30" s="1"/>
  <c r="R9" i="30"/>
  <c r="R19" i="30" s="1"/>
  <c r="R29" i="30" s="1"/>
  <c r="S9" i="30"/>
  <c r="S19" i="30" s="1"/>
  <c r="S29" i="30" s="1"/>
  <c r="W7" i="22"/>
  <c r="W20" i="22" s="1"/>
  <c r="W35" i="22" s="1"/>
  <c r="AC7" i="23" s="1"/>
  <c r="W7" i="30"/>
  <c r="W17" i="30" s="1"/>
  <c r="W27" i="30" s="1"/>
  <c r="X7" i="30"/>
  <c r="X17" i="30" s="1"/>
  <c r="X27" i="30" s="1"/>
  <c r="Y9" i="22"/>
  <c r="Y22" i="22" s="1"/>
  <c r="Y37" i="22" s="1"/>
  <c r="AE9" i="23" s="1"/>
  <c r="Y9" i="30"/>
  <c r="Y19" i="30" s="1"/>
  <c r="Y29" i="30" s="1"/>
  <c r="T9" i="30"/>
  <c r="T19" i="30" s="1"/>
  <c r="T29" i="30" s="1"/>
  <c r="X9" i="22"/>
  <c r="X22" i="22" s="1"/>
  <c r="X37" i="22" s="1"/>
  <c r="AD9" i="23" s="1"/>
  <c r="X9" i="30"/>
  <c r="X19" i="30" s="1"/>
  <c r="X29" i="30" s="1"/>
  <c r="D8" i="20"/>
  <c r="D16" i="20" s="1"/>
  <c r="M7" i="22"/>
  <c r="M20" i="22" s="1"/>
  <c r="M35" i="22" s="1"/>
  <c r="S7" i="23" s="1"/>
  <c r="N7" i="22"/>
  <c r="N20" i="22" s="1"/>
  <c r="N35" i="22" s="1"/>
  <c r="T7" i="23" s="1"/>
  <c r="F6" i="15"/>
  <c r="F14" i="15" s="1"/>
  <c r="F6" i="20"/>
  <c r="F14" i="20" s="1"/>
  <c r="V9" i="22"/>
  <c r="V22" i="22" s="1"/>
  <c r="V37" i="22" s="1"/>
  <c r="AB9" i="23" s="1"/>
  <c r="E6" i="20"/>
  <c r="E14" i="20" s="1"/>
  <c r="I7" i="22"/>
  <c r="I20" i="22" s="1"/>
  <c r="I35" i="22" s="1"/>
  <c r="O7" i="23" s="1"/>
  <c r="L7" i="22"/>
  <c r="L20" i="22" s="1"/>
  <c r="L35" i="22" s="1"/>
  <c r="R7" i="23" s="1"/>
  <c r="J9" i="22"/>
  <c r="J22" i="22" s="1"/>
  <c r="J37" i="22" s="1"/>
  <c r="P9" i="23" s="1"/>
  <c r="T7" i="22"/>
  <c r="T20" i="22" s="1"/>
  <c r="T35" i="22" s="1"/>
  <c r="Z7" i="23" s="1"/>
  <c r="W17" i="22"/>
  <c r="W31" i="22"/>
  <c r="W16" i="22"/>
  <c r="Z16" i="22"/>
  <c r="Z31" i="22"/>
  <c r="Y17" i="22"/>
  <c r="Z32" i="22"/>
  <c r="Z17" i="22"/>
  <c r="Y16" i="22"/>
  <c r="Y31" i="22"/>
  <c r="W9" i="22"/>
  <c r="W22" i="22" s="1"/>
  <c r="W37" i="22" s="1"/>
  <c r="AC9" i="23" s="1"/>
  <c r="U9" i="22"/>
  <c r="U22" i="22" s="1"/>
  <c r="U37" i="22" s="1"/>
  <c r="AA9" i="23" s="1"/>
  <c r="X32" i="22"/>
  <c r="AA17" i="22"/>
  <c r="X31" i="22"/>
  <c r="AA16" i="22"/>
  <c r="Z9" i="22"/>
  <c r="Z22" i="22" s="1"/>
  <c r="Z37" i="22" s="1"/>
  <c r="AF9" i="23" s="1"/>
  <c r="C10" i="29"/>
  <c r="X7" i="22"/>
  <c r="X20" i="22" s="1"/>
  <c r="X35" i="22" s="1"/>
  <c r="AD7" i="23" s="1"/>
  <c r="AA9" i="22"/>
  <c r="AA22" i="22" s="1"/>
  <c r="AA37" i="22" s="1"/>
  <c r="AG9" i="23" s="1"/>
  <c r="C8" i="29"/>
  <c r="Z7" i="22"/>
  <c r="Z20" i="22" s="1"/>
  <c r="Z35" i="22" s="1"/>
  <c r="AF7" i="23" s="1"/>
  <c r="Y7" i="22"/>
  <c r="Y20" i="22" s="1"/>
  <c r="Y35" i="22" s="1"/>
  <c r="AE7" i="23" s="1"/>
  <c r="AA7" i="22"/>
  <c r="AA20" i="22" s="1"/>
  <c r="AA35" i="22" s="1"/>
  <c r="AG7" i="23" s="1"/>
  <c r="T9" i="22"/>
  <c r="T22" i="22" s="1"/>
  <c r="T37" i="22" s="1"/>
  <c r="Z9" i="23" s="1"/>
  <c r="R9" i="22"/>
  <c r="R22" i="22" s="1"/>
  <c r="R37" i="22" s="1"/>
  <c r="X9" i="23" s="1"/>
  <c r="B8" i="29"/>
  <c r="S9" i="22"/>
  <c r="S22" i="22" s="1"/>
  <c r="S37" i="22" s="1"/>
  <c r="Y9" i="23" s="1"/>
  <c r="B10" i="29"/>
  <c r="AZ30" i="30" l="1"/>
  <c r="AZ10" i="31"/>
  <c r="AZ10" i="33"/>
  <c r="BB30" i="30"/>
  <c r="BB10" i="31"/>
  <c r="BB10" i="33"/>
  <c r="BH10" i="31"/>
  <c r="BH10" i="33"/>
  <c r="BC30" i="30"/>
  <c r="BC10" i="33"/>
  <c r="BC10" i="31"/>
  <c r="AX10" i="33"/>
  <c r="AX30" i="30"/>
  <c r="C10" i="22"/>
  <c r="C23" i="22" s="1"/>
  <c r="C38" i="22" s="1"/>
  <c r="I10" i="23" s="1"/>
  <c r="C10" i="30"/>
  <c r="C20" i="30" s="1"/>
  <c r="C30" i="30" s="1"/>
  <c r="F11" i="29"/>
  <c r="D7" i="29"/>
  <c r="D8" i="29"/>
  <c r="D10" i="29"/>
  <c r="AS10" i="33"/>
  <c r="AS30" i="30"/>
  <c r="AO10" i="31"/>
  <c r="AO10" i="33"/>
  <c r="AO30" i="30"/>
  <c r="AU10" i="33"/>
  <c r="AU30" i="30"/>
  <c r="AR10" i="33"/>
  <c r="AR30" i="30"/>
  <c r="AW10" i="33"/>
  <c r="AW30" i="30"/>
  <c r="AQ10" i="33"/>
  <c r="AQ10" i="31"/>
  <c r="AQ30" i="30"/>
  <c r="AT10" i="33"/>
  <c r="AT30" i="30"/>
  <c r="AV10" i="33"/>
  <c r="AV30" i="30"/>
  <c r="AP10" i="33"/>
  <c r="AP30" i="30"/>
  <c r="AP10" i="31"/>
  <c r="E10" i="22"/>
  <c r="E23" i="22" s="1"/>
  <c r="E38" i="22" s="1"/>
  <c r="K10" i="23" s="1"/>
  <c r="L10" i="22"/>
  <c r="L23" i="22" s="1"/>
  <c r="L38" i="22" s="1"/>
  <c r="R10" i="23" s="1"/>
  <c r="AJ30" i="30"/>
  <c r="AJ10" i="33"/>
  <c r="AF30" i="30"/>
  <c r="AF10" i="31" s="1"/>
  <c r="AF10" i="33"/>
  <c r="AG30" i="30"/>
  <c r="AG10" i="31" s="1"/>
  <c r="AG10" i="33"/>
  <c r="AK30" i="30"/>
  <c r="AK10" i="33"/>
  <c r="AI27" i="30"/>
  <c r="AI7" i="33"/>
  <c r="AE30" i="30"/>
  <c r="AE10" i="31" s="1"/>
  <c r="AE10" i="33"/>
  <c r="AL30" i="30"/>
  <c r="AL10" i="33"/>
  <c r="AA29" i="30"/>
  <c r="AA9" i="31" s="1"/>
  <c r="AA9" i="33"/>
  <c r="AA27" i="30"/>
  <c r="AA7" i="31" s="1"/>
  <c r="AA7" i="33"/>
  <c r="AH30" i="30"/>
  <c r="AH10" i="33"/>
  <c r="AM30" i="30"/>
  <c r="AM10" i="33"/>
  <c r="AB30" i="30"/>
  <c r="AB10" i="31" s="1"/>
  <c r="AB10" i="33"/>
  <c r="AI29" i="30"/>
  <c r="AI9" i="33"/>
  <c r="AD30" i="30"/>
  <c r="AD10" i="31" s="1"/>
  <c r="AD10" i="33"/>
  <c r="R10" i="22"/>
  <c r="R23" i="22" s="1"/>
  <c r="R38" i="22" s="1"/>
  <c r="X10" i="23" s="1"/>
  <c r="B10" i="22"/>
  <c r="B23" i="22" s="1"/>
  <c r="B38" i="22" s="1"/>
  <c r="H10" i="23" s="1"/>
  <c r="U10" i="30"/>
  <c r="U20" i="30" s="1"/>
  <c r="U30" i="30" s="1"/>
  <c r="G10" i="30"/>
  <c r="G20" i="30" s="1"/>
  <c r="G30" i="30" s="1"/>
  <c r="M10" i="30"/>
  <c r="M20" i="30" s="1"/>
  <c r="M30" i="30" s="1"/>
  <c r="F10" i="30"/>
  <c r="F20" i="30" s="1"/>
  <c r="F30" i="30" s="1"/>
  <c r="S10" i="30"/>
  <c r="S20" i="30" s="1"/>
  <c r="S30" i="30" s="1"/>
  <c r="T10" i="30"/>
  <c r="T20" i="30" s="1"/>
  <c r="T30" i="30" s="1"/>
  <c r="I10" i="30"/>
  <c r="I20" i="30" s="1"/>
  <c r="I30" i="30" s="1"/>
  <c r="L10" i="30"/>
  <c r="L20" i="30" s="1"/>
  <c r="L30" i="30" s="1"/>
  <c r="D9" i="15"/>
  <c r="D17" i="15" s="1"/>
  <c r="N10" i="30"/>
  <c r="N20" i="30" s="1"/>
  <c r="N30" i="30" s="1"/>
  <c r="B9" i="20"/>
  <c r="B17" i="20" s="1"/>
  <c r="G10" i="22"/>
  <c r="G23" i="22" s="1"/>
  <c r="G38" i="22" s="1"/>
  <c r="M10" i="23" s="1"/>
  <c r="AA20" i="30"/>
  <c r="AA10" i="33" s="1"/>
  <c r="Z10" i="30"/>
  <c r="Z20" i="30" s="1"/>
  <c r="Z30" i="30" s="1"/>
  <c r="D9" i="20"/>
  <c r="D17" i="20" s="1"/>
  <c r="B10" i="30"/>
  <c r="B20" i="30" s="1"/>
  <c r="B30" i="30" s="1"/>
  <c r="S10" i="22"/>
  <c r="S23" i="22" s="1"/>
  <c r="S38" i="22" s="1"/>
  <c r="Y10" i="23" s="1"/>
  <c r="K10" i="22"/>
  <c r="K23" i="22" s="1"/>
  <c r="K38" i="22" s="1"/>
  <c r="Q10" i="23" s="1"/>
  <c r="E10" i="30"/>
  <c r="E20" i="30" s="1"/>
  <c r="E30" i="30" s="1"/>
  <c r="R10" i="30"/>
  <c r="R20" i="30" s="1"/>
  <c r="R30" i="30" s="1"/>
  <c r="F10" i="22"/>
  <c r="F23" i="22" s="1"/>
  <c r="F38" i="22" s="1"/>
  <c r="L10" i="23" s="1"/>
  <c r="K10" i="30"/>
  <c r="K20" i="30" s="1"/>
  <c r="K30" i="30" s="1"/>
  <c r="O10" i="22"/>
  <c r="O23" i="22" s="1"/>
  <c r="O38" i="22" s="1"/>
  <c r="U10" i="23" s="1"/>
  <c r="O10" i="30"/>
  <c r="O20" i="30" s="1"/>
  <c r="O30" i="30" s="1"/>
  <c r="C9" i="15"/>
  <c r="C17" i="15" s="1"/>
  <c r="C9" i="20"/>
  <c r="C17" i="20" s="1"/>
  <c r="H10" i="30"/>
  <c r="H20" i="30" s="1"/>
  <c r="H30" i="30" s="1"/>
  <c r="H10" i="22"/>
  <c r="H23" i="22" s="1"/>
  <c r="H38" i="22" s="1"/>
  <c r="N10" i="23" s="1"/>
  <c r="P10" i="30"/>
  <c r="P20" i="30" s="1"/>
  <c r="P30" i="30" s="1"/>
  <c r="P10" i="22"/>
  <c r="P23" i="22" s="1"/>
  <c r="P38" i="22" s="1"/>
  <c r="V10" i="23" s="1"/>
  <c r="B9" i="15"/>
  <c r="B17" i="15" s="1"/>
  <c r="Q10" i="30"/>
  <c r="Q20" i="30" s="1"/>
  <c r="Q30" i="30" s="1"/>
  <c r="Q10" i="22"/>
  <c r="Q23" i="22" s="1"/>
  <c r="Q38" i="22" s="1"/>
  <c r="W10" i="23" s="1"/>
  <c r="V10" i="30"/>
  <c r="V20" i="30" s="1"/>
  <c r="V30" i="30" s="1"/>
  <c r="V10" i="22"/>
  <c r="V23" i="22" s="1"/>
  <c r="V38" i="22" s="1"/>
  <c r="AB10" i="23" s="1"/>
  <c r="J10" i="30"/>
  <c r="J20" i="30" s="1"/>
  <c r="J30" i="30" s="1"/>
  <c r="J10" i="22"/>
  <c r="J23" i="22" s="1"/>
  <c r="J38" i="22" s="1"/>
  <c r="P10" i="23" s="1"/>
  <c r="D10" i="30"/>
  <c r="D20" i="30" s="1"/>
  <c r="D30" i="30" s="1"/>
  <c r="D10" i="22"/>
  <c r="D23" i="22" s="1"/>
  <c r="D38" i="22" s="1"/>
  <c r="J10" i="23" s="1"/>
  <c r="AC10" i="31"/>
  <c r="Y10" i="30"/>
  <c r="Y20" i="30" s="1"/>
  <c r="Y30" i="30" s="1"/>
  <c r="X10" i="22"/>
  <c r="X23" i="22" s="1"/>
  <c r="X38" i="22" s="1"/>
  <c r="AD10" i="23" s="1"/>
  <c r="X10" i="30"/>
  <c r="X20" i="30" s="1"/>
  <c r="X30" i="30" s="1"/>
  <c r="W10" i="22"/>
  <c r="W23" i="22" s="1"/>
  <c r="W38" i="22" s="1"/>
  <c r="AC10" i="23" s="1"/>
  <c r="W10" i="30"/>
  <c r="W20" i="30" s="1"/>
  <c r="W30" i="30" s="1"/>
  <c r="F9" i="20"/>
  <c r="F17" i="20" s="1"/>
  <c r="F9" i="15"/>
  <c r="F17" i="15" s="1"/>
  <c r="T10" i="22"/>
  <c r="T23" i="22" s="1"/>
  <c r="T38" i="22" s="1"/>
  <c r="Z10" i="23" s="1"/>
  <c r="I10" i="22"/>
  <c r="I23" i="22" s="1"/>
  <c r="I38" i="22" s="1"/>
  <c r="O10" i="23" s="1"/>
  <c r="E9" i="15"/>
  <c r="E17" i="15" s="1"/>
  <c r="E9" i="20"/>
  <c r="E17" i="20" s="1"/>
  <c r="U10" i="22"/>
  <c r="U23" i="22" s="1"/>
  <c r="U38" i="22" s="1"/>
  <c r="AA10" i="23" s="1"/>
  <c r="N10" i="22"/>
  <c r="N23" i="22" s="1"/>
  <c r="N38" i="22" s="1"/>
  <c r="T10" i="23" s="1"/>
  <c r="M10" i="22"/>
  <c r="M23" i="22" s="1"/>
  <c r="M38" i="22" s="1"/>
  <c r="S10" i="23" s="1"/>
  <c r="C11" i="29"/>
  <c r="Z10" i="22"/>
  <c r="Z23" i="22" s="1"/>
  <c r="Z38" i="22" s="1"/>
  <c r="AF10" i="23" s="1"/>
  <c r="AA10" i="22"/>
  <c r="AA23" i="22" s="1"/>
  <c r="AA38" i="22" s="1"/>
  <c r="AG10" i="23" s="1"/>
  <c r="B11" i="29"/>
  <c r="Y10" i="22"/>
  <c r="Y23" i="22" s="1"/>
  <c r="Y38" i="22" s="1"/>
  <c r="AE10" i="23" s="1"/>
  <c r="D11" i="29" l="1"/>
  <c r="AI30" i="30"/>
  <c r="AI10" i="33"/>
  <c r="AA30" i="30"/>
  <c r="AA10" i="31" s="1"/>
</calcChain>
</file>

<file path=xl/sharedStrings.xml><?xml version="1.0" encoding="utf-8"?>
<sst xmlns="http://schemas.openxmlformats.org/spreadsheetml/2006/main" count="2086" uniqueCount="309">
  <si>
    <t>BB</t>
  </si>
  <si>
    <t>Делюкс</t>
  </si>
  <si>
    <t>Люкс Гранд</t>
  </si>
  <si>
    <t>Люкс Джуниор</t>
  </si>
  <si>
    <t>Представительский люкс</t>
  </si>
  <si>
    <t>OPEN RATES</t>
  </si>
  <si>
    <t>Кортъярд</t>
  </si>
  <si>
    <t>Стандарт</t>
  </si>
  <si>
    <t>от 1 до 4</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</si>
  <si>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</si>
  <si>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</si>
  <si>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</si>
  <si>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</si>
  <si>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</si>
  <si>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</si>
  <si>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</si>
  <si>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</si>
  <si>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</si>
  <si>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</si>
  <si>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</si>
  <si>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</si>
  <si>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</si>
  <si>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</si>
  <si>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</si>
  <si>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</si>
  <si>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</si>
  <si>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</si>
  <si>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</si>
  <si>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Период бронирования: с 05.08.2020 по 13.12.2020​</t>
  </si>
  <si>
    <t>Минимальный период проживания: 2 ночи</t>
  </si>
  <si>
    <r>
      <rPr>
        <b/>
        <sz val="10"/>
        <color indexed="8"/>
        <rFont val="Calibri"/>
        <family val="2"/>
        <charset val="204"/>
      </rPr>
      <t>Тариф включает:</t>
    </r>
    <r>
      <rPr>
        <sz val="10"/>
        <rFont val="Arial Cyr"/>
        <charset val="204"/>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0"/>
        <color indexed="8"/>
        <rFont val="Calibri"/>
        <family val="2"/>
        <charset val="204"/>
      </rPr>
      <t>Минимальный период проживания:</t>
    </r>
    <r>
      <rPr>
        <sz val="10"/>
        <color indexed="8"/>
        <rFont val="Calibri"/>
        <family val="2"/>
        <charset val="204"/>
      </rPr>
      <t xml:space="preserve"> 2 ночи</t>
    </r>
    <r>
      <rPr>
        <sz val="10"/>
        <rFont val="Arial Cyr"/>
        <charset val="204"/>
      </rPr>
      <t xml:space="preserve">
</t>
    </r>
    <r>
      <rPr>
        <b/>
        <sz val="10"/>
        <color indexed="8"/>
        <rFont val="Calibri"/>
        <family val="2"/>
        <charset val="204"/>
      </rPr>
      <t>Политика отмены:</t>
    </r>
    <r>
      <rPr>
        <sz val="10"/>
        <rFont val="Arial Cyr"/>
        <charset val="204"/>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</si>
  <si>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r>
      <t xml:space="preserve">NETTO RATES </t>
    </r>
    <r>
      <rPr>
        <b/>
        <sz val="14"/>
        <rFont val="Times New Roman"/>
        <family val="1"/>
        <charset val="204"/>
      </rPr>
      <t/>
    </r>
  </si>
  <si>
    <t>Период проживания: с 02.10.2020 по 08.11.2020​​</t>
  </si>
  <si>
    <t>Период бронирования: с 21.08.2020 по 07.11.2020​</t>
  </si>
  <si>
    <r>
      <rPr>
        <b/>
        <sz val="9"/>
        <color indexed="8"/>
        <rFont val="Calibri"/>
        <family val="2"/>
        <charset val="204"/>
      </rPr>
      <t>Тариф включает:</t>
    </r>
    <r>
      <rPr>
        <sz val="9"/>
        <color indexed="8"/>
        <rFont val="Calibri"/>
        <family val="2"/>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indexed="8"/>
        <rFont val="Calibri"/>
        <family val="2"/>
        <charset val="204"/>
      </rPr>
      <t>Политика отмены:</t>
    </r>
    <r>
      <rPr>
        <sz val="9"/>
        <color indexed="8"/>
        <rFont val="Calibri"/>
        <family val="2"/>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</si>
  <si>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NETTO RATES</t>
  </si>
  <si>
    <t>Желтым карандашом выделены изменения периодов / стоимости номеров в данных периодах, прошу проверить.</t>
  </si>
  <si>
    <t>Категория номера</t>
  </si>
  <si>
    <t>Стандарт кинг</t>
  </si>
  <si>
    <t>Стандарт твин</t>
  </si>
  <si>
    <t xml:space="preserve">Номер стандарт для людей с ограниченными физическими возможностями </t>
  </si>
  <si>
    <t>high</t>
  </si>
  <si>
    <r>
      <rPr>
        <b/>
        <sz val="7.5"/>
        <color indexed="8"/>
        <rFont val="Calibri"/>
        <family val="2"/>
        <charset val="204"/>
      </rPr>
      <t>Люкс Гранд</t>
    </r>
    <r>
      <rPr>
        <sz val="7.5"/>
        <rFont val="Arial Cyr"/>
        <charset val="204"/>
      </rPr>
      <t xml:space="preserve"> (апартамент с 1 спальней и кухней)</t>
    </r>
  </si>
  <si>
    <r>
      <rPr>
        <b/>
        <sz val="7.5"/>
        <color indexed="8"/>
        <rFont val="Calibri"/>
        <family val="2"/>
        <charset val="204"/>
      </rPr>
      <t>Люкс Джуниор</t>
    </r>
    <r>
      <rPr>
        <sz val="7.5"/>
        <rFont val="Arial Cyr"/>
        <charset val="204"/>
      </rPr>
      <t xml:space="preserve"> (апартамент с 2 спальнями и кухней)</t>
    </r>
  </si>
  <si>
    <r>
      <rPr>
        <b/>
        <sz val="7.5"/>
        <color indexed="8"/>
        <rFont val="Calibri"/>
        <family val="2"/>
        <charset val="204"/>
      </rPr>
      <t>Люкс Представительский</t>
    </r>
    <r>
      <rPr>
        <sz val="7.5"/>
        <rFont val="Arial Cyr"/>
        <charset val="204"/>
      </rPr>
      <t xml:space="preserve"> (апартамент с 2 спальнями и кухней)</t>
    </r>
  </si>
  <si>
    <r>
      <t xml:space="preserve">Дополнительно единоразово оплачивается купонная книга по тарифу </t>
    </r>
    <r>
      <rPr>
        <b/>
        <sz val="9"/>
        <color indexed="10"/>
        <rFont val="Calibri"/>
        <family val="2"/>
        <charset val="204"/>
      </rPr>
      <t>850 руб. за взрослого гостя, 500 руб за ребенка от 7 до 12 лет (начиная со 2/10/2020 для гостей доступен билет на все КД по этой стоимости)</t>
    </r>
    <r>
      <rPr>
        <b/>
        <sz val="9"/>
        <color indexed="8"/>
        <rFont val="Calibri"/>
        <family val="2"/>
        <charset val="204"/>
      </rPr>
      <t>. Ранее был предоставлен только проход на водопад Поликаря по стоимости 500 руб. за взрослого гостя, 400 руб за ребенка от 7 до 12 лет.</t>
    </r>
  </si>
  <si>
    <t>акция закрыта 01/10/20</t>
  </si>
  <si>
    <t>Netto RATES на сайтах</t>
  </si>
  <si>
    <t>Netto RATES</t>
  </si>
  <si>
    <t>11.01.2021-16.01.2021</t>
  </si>
  <si>
    <t>Кортъярд Марриотт Сочи Красная Поляна 4*/ Courtyard Marriott Sochi Krasnaya Polyana 4*</t>
  </si>
  <si>
    <t xml:space="preserve">Открытые тарифы/ Open rates				</t>
  </si>
  <si>
    <t>C завтраками/ Bed and breakfast</t>
  </si>
  <si>
    <t>Стандарт/ Standart</t>
  </si>
  <si>
    <t>Делюкс/ Deluxe</t>
  </si>
  <si>
    <t>Люкс Гранд/ Grand Suite</t>
  </si>
  <si>
    <t>Люкс Джуниор/ Junior Suite</t>
  </si>
  <si>
    <t>Представительский люкс/ Executive Suite</t>
  </si>
  <si>
    <t>В стоимость включено/ Rates include:</t>
  </si>
  <si>
    <t>Завтрак/ Breakfast;</t>
  </si>
  <si>
    <t>Бесплатный беспроводной интернет на всей территории отеля/ Wi-Fi;</t>
  </si>
  <si>
    <t>Пользование Сауной и тренажерным залом/ free Sauna and GYM;</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</si>
  <si>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</si>
  <si>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</si>
  <si>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</si>
  <si>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Условия аннуляции/ Cancellation policy:</t>
  </si>
  <si>
    <t>На период 01.01.2020 - 29.12.2020; и с 10.01.2021 по 30.04.2021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30.12.2020-09.01.2021 -  бесплатная отмена бронирования за 60 дней до заезда. Бронирование должно быть 100% предоплаченным Заказчиком. Отмена после указанного времени – штраф в 100% размере от стоимости бронирования/
For the period 01.01.2020 - 29.12.2020; and 10.01.2021 - 30.04.2021 - the reservation can be canceled without penalty up to 24 hours before arrival. Cancellation after the specified time - a penalty - the cost of the first night of stay.
For the period 30.12.2020-09.01.2021 - free cancellation 60 days before arrival. Reservation must be 100% prepaid by the Customer. Cancellation after the specified time - a penalty - 100% of the cost of the reservation.</t>
  </si>
  <si>
    <t>Дополнительные платные опции питания/ Additional paid meals:</t>
  </si>
  <si>
    <t>Ужин по типу «сет-меню»/ Dinner "set menu":</t>
  </si>
  <si>
    <t xml:space="preserve">Для детей до 6 (вкл.) – бесплатно по детскому меню/ For children from 0 to 6 y. o. – free of charge (menu for children). </t>
  </si>
  <si>
    <t>Для детей от 7 до 12 (вкл.) – 400 руб. на человека/ For children from 7 to 12 y. o. – 400 rubles for a child (per night, including VAT);</t>
  </si>
  <si>
    <t>Взрослый ужин (от 13 лет) – 800 руб. на человека/ For an adult (from 13 y. o.)  – 800 rubles for an adult (per night, including VAT);</t>
  </si>
  <si>
    <t>Срок действия предложения: 10.07.20 -  30.11.2020/ This offer is available from 10.07.20 till 30.11.2020</t>
  </si>
  <si>
    <t>29.11.2020-30.11.2020</t>
  </si>
  <si>
    <t>17.01.2021-21.01.2021</t>
  </si>
  <si>
    <t>01.10.2020-10.10.2025</t>
  </si>
  <si>
    <t>01.10.2020-10.10.2026</t>
  </si>
  <si>
    <t>01.10.2020-10.10.2027</t>
  </si>
  <si>
    <t>01.10.2020-10.10.2028</t>
  </si>
  <si>
    <t>01.10.2020-10.10.2029</t>
  </si>
  <si>
    <t>Условия/ Conditions:</t>
  </si>
  <si>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</si>
  <si>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t>Специальный тариф "Горный детокс"/ "Mountain detox" special rates</t>
  </si>
  <si>
    <t>Полный пансион (Детокс меню)/ Full board (Detox menu)</t>
  </si>
  <si>
    <r>
      <t xml:space="preserve">Дополнительно единоразово оплачивается купонная книга по тарифу </t>
    </r>
    <r>
      <rPr>
        <b/>
        <sz val="9"/>
        <rFont val="Times New Roman"/>
        <family val="1"/>
        <charset val="204"/>
      </rPr>
      <t xml:space="preserve">850 </t>
    </r>
    <r>
      <rPr>
        <sz val="9"/>
        <rFont val="Times New Roman"/>
        <family val="1"/>
        <charset val="204"/>
      </rPr>
      <t xml:space="preserve">руб. за взрослого гостя, </t>
    </r>
    <r>
      <rPr>
        <b/>
        <sz val="9"/>
        <rFont val="Times New Roman"/>
        <family val="1"/>
        <charset val="204"/>
      </rPr>
      <t>500</t>
    </r>
    <r>
      <rPr>
        <sz val="9"/>
        <rFont val="Times New Roman"/>
        <family val="1"/>
        <charset val="204"/>
      </rPr>
      <t xml:space="preserve"> руб за ребенка от</t>
    </r>
    <r>
      <rPr>
        <b/>
        <sz val="9"/>
        <rFont val="Times New Roman"/>
        <family val="1"/>
        <charset val="204"/>
      </rPr>
      <t xml:space="preserve"> 7</t>
    </r>
    <r>
      <rPr>
        <sz val="9"/>
        <rFont val="Times New Roman"/>
        <family val="1"/>
        <charset val="204"/>
      </rPr>
      <t xml:space="preserve"> до </t>
    </r>
    <r>
      <rPr>
        <b/>
        <sz val="9"/>
        <rFont val="Times New Roman"/>
        <family val="1"/>
        <charset val="204"/>
      </rPr>
      <t>12</t>
    </r>
    <r>
      <rPr>
        <sz val="9"/>
        <rFont val="Times New Roman"/>
        <family val="1"/>
        <charset val="204"/>
      </rPr>
      <t xml:space="preserve"> лет/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7 -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</si>
  <si>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</si>
  <si>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</si>
  <si>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</si>
  <si>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</si>
  <si>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</si>
  <si>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</si>
  <si>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</si>
  <si>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</si>
  <si>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rPr>
        <b/>
        <sz val="9"/>
        <color indexed="8"/>
        <rFont val="Times New Roman"/>
        <family val="1"/>
        <charset val="204"/>
      </rPr>
      <t>11.01.2021-11.04.2021</t>
    </r>
    <r>
      <rPr>
        <sz val="9"/>
        <color indexed="8"/>
        <rFont val="Times New Roman"/>
        <family val="1"/>
        <charset val="204"/>
      </rPr>
      <t xml:space="preserve"> - </t>
    </r>
    <r>
      <rPr>
        <b/>
        <sz val="9"/>
        <color indexed="8"/>
        <rFont val="Times New Roman"/>
        <family val="1"/>
        <charset val="204"/>
      </rPr>
      <t>1700</t>
    </r>
    <r>
      <rPr>
        <sz val="9"/>
        <color indexed="8"/>
        <rFont val="Times New Roman"/>
        <family val="1"/>
        <charset val="204"/>
      </rPr>
      <t xml:space="preserve"> рублей - взрослый </t>
    </r>
    <r>
      <rPr>
        <b/>
        <sz val="9"/>
        <color indexed="8"/>
        <rFont val="Times New Roman"/>
        <family val="1"/>
        <charset val="204"/>
      </rPr>
      <t>950</t>
    </r>
    <r>
      <rPr>
        <sz val="9"/>
        <color indexed="8"/>
        <rFont val="Times New Roman"/>
        <family val="1"/>
        <charset val="204"/>
      </rPr>
      <t xml:space="preserve"> рублей - детский/ </t>
    </r>
    <r>
      <rPr>
        <b/>
        <sz val="9"/>
        <color indexed="8"/>
        <rFont val="Times New Roman"/>
        <family val="1"/>
        <charset val="204"/>
      </rPr>
      <t>11.01.2021-11.04.2021 - 1700</t>
    </r>
    <r>
      <rPr>
        <sz val="9"/>
        <color indexed="8"/>
        <rFont val="Times New Roman"/>
        <family val="1"/>
        <charset val="204"/>
      </rPr>
      <t xml:space="preserve">  rubles - adult, </t>
    </r>
    <r>
      <rPr>
        <b/>
        <sz val="9"/>
        <color indexed="8"/>
        <rFont val="Times New Roman"/>
        <family val="1"/>
        <charset val="204"/>
      </rPr>
      <t>950</t>
    </r>
    <r>
      <rPr>
        <sz val="9"/>
        <color indexed="8"/>
        <rFont val="Times New Roman"/>
        <family val="1"/>
        <charset val="204"/>
      </rPr>
      <t xml:space="preserve"> - child.</t>
    </r>
  </si>
  <si>
    <t>22.01.2021-31.01.2021</t>
  </si>
  <si>
    <t>20.12.2020-24.12.2020</t>
  </si>
  <si>
    <t>Без завтрака/ Room only</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</si>
  <si>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</si>
  <si>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</si>
  <si>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</si>
  <si>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t>Пользование термальной зоной СПА и тренажерным залом/ free GYM and SPA;</t>
  </si>
  <si>
    <t>НДС 20% (в рублях) за номер в сутки/ VAT 20%;</t>
  </si>
  <si>
    <t xml:space="preserve">Купонная книга / Coupon book </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</si>
  <si>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</si>
  <si>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</si>
  <si>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</si>
  <si>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</si>
  <si>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</si>
  <si>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</si>
  <si>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</si>
  <si>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</si>
  <si>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</si>
  <si>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</si>
  <si>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</si>
  <si>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</si>
  <si>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</si>
  <si>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t>10.  Заточка канта или горячее нанесение парафина (на выбор) в ски-сервисе</t>
  </si>
  <si>
    <t>Специальный тариф "Яркие весенние каникулы"</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</si>
  <si>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</si>
  <si>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</si>
  <si>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</si>
  <si>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t>1 дневной спортивный ски-пасс в любой день размещения*/ 1 Ski-pass (sporty) per person per stay*</t>
  </si>
  <si>
    <r>
      <rPr>
        <b/>
        <sz val="9"/>
        <color theme="1"/>
        <rFont val="Times New Roman"/>
        <family val="1"/>
        <charset val="204"/>
      </rPr>
      <t>11.01.2021-11.04.2021</t>
    </r>
    <r>
      <rPr>
        <sz val="9"/>
        <color theme="1"/>
        <rFont val="Times New Roman"/>
        <family val="1"/>
        <charset val="204"/>
      </rPr>
      <t xml:space="preserve"> - </t>
    </r>
    <r>
      <rPr>
        <b/>
        <sz val="9"/>
        <color theme="1"/>
        <rFont val="Times New Roman"/>
        <family val="1"/>
        <charset val="204"/>
      </rPr>
      <t>1700</t>
    </r>
    <r>
      <rPr>
        <sz val="9"/>
        <color theme="1"/>
        <rFont val="Times New Roman"/>
        <family val="1"/>
        <charset val="204"/>
      </rPr>
      <t xml:space="preserve"> рублей - взрослый </t>
    </r>
    <r>
      <rPr>
        <b/>
        <sz val="9"/>
        <color theme="1"/>
        <rFont val="Times New Roman"/>
        <family val="1"/>
        <charset val="204"/>
      </rPr>
      <t>950</t>
    </r>
    <r>
      <rPr>
        <sz val="9"/>
        <color theme="1"/>
        <rFont val="Times New Roman"/>
        <family val="1"/>
        <charset val="204"/>
      </rPr>
      <t xml:space="preserve"> рублей - детский/ </t>
    </r>
    <r>
      <rPr>
        <b/>
        <sz val="9"/>
        <color theme="1"/>
        <rFont val="Times New Roman"/>
        <family val="1"/>
        <charset val="204"/>
      </rPr>
      <t>11.01.2021-11.04.2021 - 1700</t>
    </r>
    <r>
      <rPr>
        <sz val="9"/>
        <color theme="1"/>
        <rFont val="Times New Roman"/>
        <family val="1"/>
        <charset val="204"/>
      </rPr>
      <t xml:space="preserve">  rubles - adult, </t>
    </r>
    <r>
      <rPr>
        <b/>
        <sz val="9"/>
        <color theme="1"/>
        <rFont val="Times New Roman"/>
        <family val="1"/>
        <charset val="204"/>
      </rPr>
      <t>950</t>
    </r>
    <r>
      <rPr>
        <sz val="9"/>
        <color theme="1"/>
        <rFont val="Times New Roman"/>
        <family val="1"/>
        <charset val="204"/>
      </rPr>
      <t xml:space="preserve"> - child.</t>
    </r>
  </si>
  <si>
    <r>
      <rPr>
        <b/>
        <sz val="9"/>
        <color theme="1"/>
        <rFont val="Times New Roman"/>
        <family val="1"/>
        <charset val="204"/>
      </rPr>
      <t>12.04.2021-30.04.2021</t>
    </r>
    <r>
      <rPr>
        <sz val="9"/>
        <color theme="1"/>
        <rFont val="Times New Roman"/>
        <family val="1"/>
        <charset val="204"/>
      </rPr>
      <t xml:space="preserve"> - </t>
    </r>
    <r>
      <rPr>
        <b/>
        <sz val="9"/>
        <color theme="1"/>
        <rFont val="Times New Roman"/>
        <family val="1"/>
        <charset val="204"/>
      </rPr>
      <t>1100</t>
    </r>
    <r>
      <rPr>
        <sz val="9"/>
        <color theme="1"/>
        <rFont val="Times New Roman"/>
        <family val="1"/>
        <charset val="204"/>
      </rPr>
      <t xml:space="preserve"> рублей - взрослый </t>
    </r>
    <r>
      <rPr>
        <b/>
        <sz val="9"/>
        <color theme="1"/>
        <rFont val="Times New Roman"/>
        <family val="1"/>
        <charset val="204"/>
      </rPr>
      <t>600</t>
    </r>
    <r>
      <rPr>
        <sz val="9"/>
        <color theme="1"/>
        <rFont val="Times New Roman"/>
        <family val="1"/>
        <charset val="204"/>
      </rPr>
      <t xml:space="preserve"> рублей - детский/ </t>
    </r>
    <r>
      <rPr>
        <b/>
        <sz val="9"/>
        <color theme="1"/>
        <rFont val="Times New Roman"/>
        <family val="1"/>
        <charset val="204"/>
      </rPr>
      <t>12.04.2021-30.04.2021 - 1100</t>
    </r>
    <r>
      <rPr>
        <sz val="9"/>
        <color theme="1"/>
        <rFont val="Times New Roman"/>
        <family val="1"/>
        <charset val="204"/>
      </rPr>
      <t xml:space="preserve">  rubles - adult, </t>
    </r>
    <r>
      <rPr>
        <b/>
        <sz val="9"/>
        <color theme="1"/>
        <rFont val="Times New Roman"/>
        <family val="1"/>
        <charset val="204"/>
      </rPr>
      <t>600</t>
    </r>
    <r>
      <rPr>
        <sz val="9"/>
        <color theme="1"/>
        <rFont val="Times New Roman"/>
        <family val="1"/>
        <charset val="204"/>
      </rPr>
      <t xml:space="preserve"> - child.</t>
    </r>
  </si>
  <si>
    <r>
      <t xml:space="preserve">Период продажи: </t>
    </r>
    <r>
      <rPr>
        <b/>
        <sz val="9"/>
        <rFont val="Times New Roman"/>
        <family val="1"/>
        <charset val="204"/>
      </rPr>
      <t>01.04.2021 - 29.09.2021</t>
    </r>
    <r>
      <rPr>
        <sz val="9"/>
        <rFont val="Times New Roman"/>
        <family val="1"/>
        <charset val="204"/>
      </rPr>
      <t xml:space="preserve">/ Period of sales: </t>
    </r>
    <r>
      <rPr>
        <b/>
        <sz val="9"/>
        <rFont val="Times New Roman"/>
        <family val="1"/>
        <charset val="204"/>
      </rPr>
      <t>01.04.2021 - 29.09.2021</t>
    </r>
  </si>
  <si>
    <r>
      <t>В предложение «Зарядись энергией гор» входят </t>
    </r>
    <r>
      <rPr>
        <b/>
        <i/>
        <sz val="8"/>
        <color rgb="FF000000"/>
        <rFont val="Verdana"/>
        <family val="2"/>
        <charset val="204"/>
      </rPr>
      <t>бесплатно</t>
    </r>
    <r>
      <rPr>
        <b/>
        <sz val="8"/>
        <color rgb="FF000000"/>
        <rFont val="Verdana"/>
        <family val="2"/>
        <charset val="204"/>
      </rPr>
      <t> </t>
    </r>
    <r>
      <rPr>
        <sz val="8"/>
        <color rgb="FF000000"/>
        <rFont val="Verdana"/>
        <family val="2"/>
        <charset val="204"/>
      </rPr>
      <t>хиты летнего сезона (для проживающих гостей в отеле):</t>
    </r>
  </si>
  <si>
    <t>А также купонная книга предоставляет дополнительные скидки на многочисленные платные активности Курорта.</t>
  </si>
  <si>
    <t>* Услуги и бонусы предложения действуют только в период проживания и предоставляются однократно, согласно условиям в купонной книге.</t>
  </si>
  <si>
    <t>Купонная книга выдается при заселении из расчета: 1 номер = 1 книга.</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</si>
  <si>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</si>
  <si>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rPr>
        <b/>
        <sz val="9"/>
        <color indexed="8"/>
        <rFont val="Times New Roman"/>
        <family val="1"/>
        <charset val="204"/>
      </rPr>
      <t>1700</t>
    </r>
    <r>
      <rPr>
        <sz val="9"/>
        <color indexed="8"/>
        <rFont val="Times New Roman"/>
        <family val="1"/>
        <charset val="204"/>
      </rPr>
      <t xml:space="preserve"> рублей - взрослый, </t>
    </r>
    <r>
      <rPr>
        <b/>
        <sz val="9"/>
        <color indexed="8"/>
        <rFont val="Times New Roman"/>
        <family val="1"/>
        <charset val="204"/>
      </rPr>
      <t>950</t>
    </r>
    <r>
      <rPr>
        <sz val="9"/>
        <color indexed="8"/>
        <rFont val="Times New Roman"/>
        <family val="1"/>
        <charset val="204"/>
      </rPr>
      <t xml:space="preserve"> рублей - детский/ </t>
    </r>
    <r>
      <rPr>
        <b/>
        <sz val="9"/>
        <color indexed="8"/>
        <rFont val="Times New Roman"/>
        <family val="1"/>
        <charset val="204"/>
      </rPr>
      <t>1700</t>
    </r>
    <r>
      <rPr>
        <sz val="9"/>
        <color indexed="8"/>
        <rFont val="Times New Roman"/>
        <family val="1"/>
        <charset val="204"/>
      </rPr>
      <t xml:space="preserve"> adult, </t>
    </r>
    <r>
      <rPr>
        <b/>
        <sz val="9"/>
        <color indexed="8"/>
        <rFont val="Times New Roman"/>
        <family val="1"/>
        <charset val="204"/>
      </rPr>
      <t>950</t>
    </r>
    <r>
      <rPr>
        <sz val="9"/>
        <color indexed="8"/>
        <rFont val="Times New Roman"/>
        <family val="1"/>
        <charset val="204"/>
      </rPr>
      <t xml:space="preserve"> rubles - child;</t>
    </r>
  </si>
  <si>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</si>
  <si>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01.06.2021 - 30.09.2021​</t>
    </r>
    <r>
      <rPr>
        <sz val="9"/>
        <rFont val="Times New Roman"/>
        <family val="1"/>
        <charset val="204"/>
      </rPr>
      <t xml:space="preserve">/ Period of stay: </t>
    </r>
    <r>
      <rPr>
        <b/>
        <sz val="9"/>
        <rFont val="Times New Roman"/>
        <family val="1"/>
        <charset val="204"/>
      </rPr>
      <t>01.06.2021 - 30.09.2021​</t>
    </r>
  </si>
  <si>
    <t xml:space="preserve">*Пляж функционирует с 01.06.2021-30.09.2021,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</si>
  <si>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BAR -10%</t>
  </si>
  <si>
    <t>OPEN RATES/ Специальный тариф "Зарядись энергией гор"</t>
  </si>
  <si>
    <t>Купонная книга с 13 бесплатными активностями курорта и скидками на другие акции</t>
  </si>
  <si>
    <t>8.  Билеты на посещение аттракциона «КОЛЕСО ВРЕМЕНИ» (за 1 руб) (Сочи Парк) / Tickets for visiting the attraction "WHEEL OF TIME" (for 1 rub) (Sochi Park)</t>
  </si>
  <si>
    <t xml:space="preserve">9.  Тестовый спуск по трассам байк-парка / Bike park test downhill   </t>
  </si>
  <si>
    <t>10.  Прокат городского велосипеда на 1 час / City bike rental for 1 hour</t>
  </si>
  <si>
    <t>11.  Кормление оленя ягелем на Ферме северных оленей / Reindeer feeding with a moss at the Reindeer Farm</t>
  </si>
  <si>
    <t>12.  1 час проката роликов, скейта или беговела в Tirol Club / Roller, skate or balance bike rental at Tirol Club for 1 hour</t>
  </si>
  <si>
    <t>13. 1 круг катания на аттракционе «Богатырские гонки» (Сочи Парк) / Ticket for the attraction "Bogatyr Races" (Sochi Park)</t>
  </si>
  <si>
    <t>1.  Посещение обзорной экскурсии по курорту в группе, по предварительной записи / Resort sightseeing tour in a group, by appointment</t>
  </si>
  <si>
    <t>2. ПРОГУЛОЧНЫЙ БИЛЕТ до водопада Поликаря / Walking ticket to the Polikarya waterfall</t>
  </si>
  <si>
    <t xml:space="preserve">3.  Групповая ФИТНЕС-ТРЕНИРОВКА / Group FITNESS TRAINING </t>
  </si>
  <si>
    <t>4.  Мастер-класс Академии райдеров по катанию на скейтбордах и роликах / Master class of the Academy of Riders in skateboarding and rollerblading</t>
  </si>
  <si>
    <t>5.  ЭКСКУРСИЯ В ЛАБОРАТОРИЮ натуральной косметики LíA craft cosmetics / EXCURSION TO THE LABORATORY of natural cosmetics LíA craft cosmetics</t>
  </si>
  <si>
    <r>
      <t>6. ПРОКАТ САМОКАТА</t>
    </r>
    <r>
      <rPr>
        <sz val="11"/>
        <color theme="1"/>
        <rFont val="Calibri"/>
        <family val="2"/>
        <charset val="204"/>
        <scheme val="minor"/>
      </rPr>
      <t xml:space="preserve"> на </t>
    </r>
    <r>
      <rPr>
        <sz val="9"/>
        <color theme="1"/>
        <rFont val="Verdana"/>
        <family val="2"/>
        <charset val="204"/>
      </rPr>
      <t>1</t>
    </r>
    <r>
      <rPr>
        <sz val="9"/>
        <color theme="1"/>
        <rFont val="Calibri"/>
        <family val="2"/>
        <charset val="204"/>
        <scheme val="minor"/>
      </rPr>
      <t xml:space="preserve"> </t>
    </r>
    <r>
      <rPr>
        <sz val="9"/>
        <color theme="1"/>
        <rFont val="Verdana"/>
        <family val="2"/>
        <charset val="204"/>
      </rPr>
      <t>час</t>
    </r>
    <r>
      <rPr>
        <sz val="11"/>
        <color theme="1"/>
        <rFont val="Calibri"/>
        <family val="2"/>
        <charset val="204"/>
        <scheme val="minor"/>
      </rPr>
      <t xml:space="preserve"> /</t>
    </r>
    <r>
      <rPr>
        <sz val="8"/>
        <color theme="1"/>
        <rFont val="Verdana"/>
        <family val="2"/>
        <charset val="204"/>
      </rPr>
      <t xml:space="preserve"> </t>
    </r>
    <r>
      <rPr>
        <sz val="9"/>
        <color theme="1"/>
        <rFont val="Verdana"/>
        <family val="2"/>
        <charset val="204"/>
      </rPr>
      <t>Scooter rental for 1 hour</t>
    </r>
  </si>
  <si>
    <r>
      <t>7. Прокат беговелов на 1 час</t>
    </r>
    <r>
      <rPr>
        <sz val="11"/>
        <color theme="1"/>
        <rFont val="Calibri"/>
        <family val="2"/>
        <charset val="204"/>
        <scheme val="minor"/>
      </rPr>
      <t xml:space="preserve"> /</t>
    </r>
    <r>
      <rPr>
        <sz val="8"/>
        <color theme="1"/>
        <rFont val="Verdana"/>
        <family val="2"/>
        <charset val="204"/>
      </rPr>
      <t xml:space="preserve"> Balance bike</t>
    </r>
    <r>
      <rPr>
        <sz val="9"/>
        <color theme="1"/>
        <rFont val="Verdana"/>
        <family val="2"/>
        <charset val="204"/>
      </rPr>
      <t xml:space="preserve"> rental for 1 hour</t>
    </r>
  </si>
  <si>
    <t>Трансфер на пляж Имеретинский</t>
  </si>
  <si>
    <t>Премиум Делюкс/ Deluxe Premium</t>
  </si>
  <si>
    <r>
      <t xml:space="preserve">Мин срок бронирования до заезда: </t>
    </r>
    <r>
      <rPr>
        <b/>
        <sz val="9"/>
        <color theme="1"/>
        <rFont val="Times New Roman"/>
        <family val="1"/>
        <charset val="204"/>
      </rPr>
      <t>7</t>
    </r>
    <r>
      <rPr>
        <sz val="9"/>
        <color theme="1"/>
        <rFont val="Times New Roman"/>
        <family val="1"/>
        <charset val="204"/>
      </rPr>
      <t xml:space="preserve"> </t>
    </r>
    <r>
      <rPr>
        <sz val="9"/>
        <color indexed="8"/>
        <rFont val="Times New Roman"/>
        <family val="1"/>
        <charset val="204"/>
      </rPr>
      <t xml:space="preserve">дней/ Min. Booking period before arrival: </t>
    </r>
    <r>
      <rPr>
        <b/>
        <sz val="9"/>
        <color indexed="8"/>
        <rFont val="Times New Roman"/>
        <family val="1"/>
        <charset val="204"/>
      </rPr>
      <t>7</t>
    </r>
    <r>
      <rPr>
        <sz val="9"/>
        <color indexed="8"/>
        <rFont val="Times New Roman"/>
        <family val="1"/>
        <charset val="204"/>
      </rPr>
      <t xml:space="preserve"> days.</t>
    </r>
  </si>
  <si>
    <t>NETTO   Специальный тариф "Зарядись энергией гор"</t>
  </si>
  <si>
    <t>NETTO     Специальный тариф "Зарядись энергией гор"</t>
  </si>
  <si>
    <t xml:space="preserve">  Специальный тариф "Зарядись энергией гор"</t>
  </si>
  <si>
    <r>
      <t xml:space="preserve">Дополнительно ЕДИНОРАЗОВО добавляется стоимость купонной книги для каждого взрослого и ребенка, стоимость - 800 взрослый / 600 детский. При размещении дополнительных гостей, также ЕДИНОРАЗОВО добавляется стоимость купонной книжки на каждого гостя - 800 взрослый/600 детский. </t>
    </r>
    <r>
      <rPr>
        <b/>
        <sz val="11"/>
        <color rgb="FFFF0000"/>
        <rFont val="Calibri"/>
        <family val="2"/>
        <charset val="204"/>
      </rPr>
      <t>Стоимость купонных книг на всех взрослых и детей просим сразу добавлять в заявку</t>
    </r>
  </si>
  <si>
    <t>Желтым цветом выделены изменения периодов / стоимости / информации номеров, прошу проверить.</t>
  </si>
  <si>
    <t>Представительский люкс с джакузи и террасой/ Executive Suite with jacuzzi and terrace</t>
  </si>
  <si>
    <t xml:space="preserve">от 1 до 2 </t>
  </si>
  <si>
    <t>Люкс Гранд с рабочим кабинетом/ Grand Suite with office</t>
  </si>
  <si>
    <t>comission rate</t>
  </si>
  <si>
    <t>Подъем на канатной дороге до уровня 960м. / Free of charge access to a cable car "Krasnaya Polyana" К-1  (Polyana 540 - Polyana 960);</t>
  </si>
  <si>
    <t>Проживание в номере выбранной категории, с высокоскоростным доступом WiFi / Accommodation in a room of the selected category, with WiFi</t>
  </si>
  <si>
    <t>Пользование Сауной (для несовершеннолетних детей доступ в сопровождении взрослых) / Use of the Sauna (for underage children access accompanied by adults</t>
  </si>
  <si>
    <t>Пользование тренажерным залом; / Use of the gym</t>
  </si>
  <si>
    <t>Специальный тариф "Отдыхай и Катай"/  "Rest and Ski" special rates</t>
  </si>
  <si>
    <t>ски-пасс 1 гость</t>
  </si>
  <si>
    <t>ски-пасс 2 гостя</t>
  </si>
  <si>
    <t xml:space="preserve"> доп место (взр) + ски-пасс</t>
  </si>
  <si>
    <t xml:space="preserve">OPEN RATE </t>
  </si>
  <si>
    <r>
      <t xml:space="preserve">comission rate </t>
    </r>
    <r>
      <rPr>
        <b/>
        <sz val="9"/>
        <color rgb="FFFF0000"/>
        <rFont val="Times New Roman"/>
        <family val="1"/>
        <charset val="204"/>
      </rPr>
      <t>БЕЗ СКИ-ПАССОВ</t>
    </r>
  </si>
  <si>
    <t xml:space="preserve"> СТОИМОСТЬ СКИ-ПАССОВ</t>
  </si>
  <si>
    <t>НДС, предусмотренный НК РФ / VAT provided for by the Tax Code of the Russian Federation</t>
  </si>
  <si>
    <t>NETTO18</t>
  </si>
  <si>
    <t>NETTO15</t>
  </si>
  <si>
    <t xml:space="preserve">Тариф "Раннее бронирование" NETTO RATES </t>
  </si>
  <si>
    <r>
      <t xml:space="preserve">NETTO RATES  FIT20 </t>
    </r>
    <r>
      <rPr>
        <b/>
        <sz val="9"/>
        <color rgb="FFFF0000"/>
        <rFont val="Times New Roman"/>
        <family val="1"/>
        <charset val="204"/>
      </rPr>
      <t xml:space="preserve">     БЕЗ СКИ-ПАССОВ</t>
    </r>
  </si>
  <si>
    <r>
      <t xml:space="preserve">NETTO RATES  FIT20 </t>
    </r>
    <r>
      <rPr>
        <b/>
        <sz val="9"/>
        <color rgb="FFFF0000"/>
        <rFont val="Times New Roman"/>
        <family val="1"/>
        <charset val="204"/>
      </rPr>
      <t xml:space="preserve">    </t>
    </r>
  </si>
  <si>
    <t>NETTO RATES  FIT15</t>
  </si>
  <si>
    <t>Бесплатное размещение 2 детей возрастом до 12 лет, включая завтрак и дополнительное место</t>
  </si>
  <si>
    <r>
      <t>1 прогулочный ски-пасс в любой день размещения</t>
    </r>
    <r>
      <rPr>
        <i/>
        <sz val="9"/>
        <rFont val="Times New Roman"/>
        <family val="1"/>
        <charset val="204"/>
      </rPr>
      <t>*</t>
    </r>
    <r>
      <rPr>
        <sz val="9"/>
        <rFont val="Times New Roman"/>
        <family val="1"/>
        <charset val="204"/>
      </rPr>
      <t>/ 1 ski-pass per person per stay</t>
    </r>
    <r>
      <rPr>
        <i/>
        <sz val="9"/>
        <rFont val="Times New Roman"/>
        <family val="1"/>
        <charset val="204"/>
      </rPr>
      <t>*</t>
    </r>
  </si>
  <si>
    <t>Тарифы на дополнительные прогулочные ски-пассы (для доп. мест)/ Rates for additional ski passes (for extra beds):</t>
  </si>
  <si>
    <t>действует для всех гостей, проживающих в номере</t>
  </si>
  <si>
    <t>for all guests staying in the room</t>
  </si>
  <si>
    <t>для всех гостей в номере</t>
  </si>
  <si>
    <t>for all guests in the room</t>
  </si>
  <si>
    <t>NETTO 15</t>
  </si>
  <si>
    <t>NETTO18 + 25 руб</t>
  </si>
  <si>
    <t xml:space="preserve">Тариф "Раннее бронирование" NETTO RATES  + 25 </t>
  </si>
  <si>
    <t>Завтрак в ресторане Green &amp; Grill – по системе «Шведский стол»;Breakfast in the restaurant Green &amp; Grill  ("Buffet")</t>
  </si>
  <si>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</si>
  <si>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t>NETTO RATES 25%</t>
  </si>
  <si>
    <t>Comission RATE 12%</t>
  </si>
  <si>
    <r>
      <t xml:space="preserve">NETTO RATES  FIT20 </t>
    </r>
    <r>
      <rPr>
        <b/>
        <sz val="9"/>
        <color rgb="FFFF0000"/>
        <rFont val="Times New Roman"/>
        <family val="1"/>
        <charset val="204"/>
      </rPr>
      <t xml:space="preserve">    + 25 </t>
    </r>
  </si>
  <si>
    <t>NETTO 20 +25</t>
  </si>
  <si>
    <t>2. Transfer to the Black Sea coast</t>
  </si>
  <si>
    <r>
      <t xml:space="preserve"> Минимальный срок проживания: </t>
    </r>
    <r>
      <rPr>
        <b/>
        <sz val="9"/>
        <color rgb="FFFF0000"/>
        <rFont val="Times New Roman"/>
        <family val="1"/>
        <charset val="204"/>
      </rPr>
      <t>4 дня / min stay - 4 days.</t>
    </r>
  </si>
  <si>
    <r>
      <t xml:space="preserve"> Максимальный срок проживания:</t>
    </r>
    <r>
      <rPr>
        <b/>
        <sz val="9"/>
        <color rgb="FFFF0000"/>
        <rFont val="Times New Roman"/>
        <family val="1"/>
        <charset val="204"/>
      </rPr>
      <t xml:space="preserve"> 4 дня / min stay - 4 days.</t>
    </r>
  </si>
  <si>
    <t>Специальный тариф "Stay&amp;Get 4=3"/  "Stay&amp;Get 4=3" special rates</t>
  </si>
  <si>
    <r>
      <t>Период продажи:</t>
    </r>
    <r>
      <rPr>
        <b/>
        <sz val="9"/>
        <rFont val="Times New Roman"/>
        <family val="1"/>
        <charset val="204"/>
      </rPr>
      <t xml:space="preserve"> 01.07.2023 - 31.08.2023</t>
    </r>
    <r>
      <rPr>
        <sz val="9"/>
        <rFont val="Times New Roman"/>
        <family val="1"/>
        <charset val="204"/>
      </rPr>
      <t xml:space="preserve">/ Period of sales: </t>
    </r>
    <r>
      <rPr>
        <b/>
        <sz val="9"/>
        <rFont val="Times New Roman"/>
        <family val="1"/>
        <charset val="204"/>
      </rPr>
      <t>01.07.2023 - 31.08.2023</t>
    </r>
  </si>
  <si>
    <r>
      <t>Период проживания:</t>
    </r>
    <r>
      <rPr>
        <b/>
        <sz val="9"/>
        <rFont val="Times New Roman"/>
        <family val="1"/>
        <charset val="204"/>
      </rPr>
      <t xml:space="preserve"> 11.07.2023 - 31.08.2023/</t>
    </r>
    <r>
      <rPr>
        <sz val="9"/>
        <rFont val="Times New Roman"/>
        <family val="1"/>
        <charset val="204"/>
      </rPr>
      <t xml:space="preserve"> Period of stay: </t>
    </r>
    <r>
      <rPr>
        <b/>
        <sz val="9"/>
        <rFont val="Times New Roman"/>
        <family val="1"/>
        <charset val="204"/>
      </rPr>
      <t>11.07.2023 - 31.08.2023</t>
    </r>
  </si>
  <si>
    <t>Специальный тариф "Яркие осенние каникулы"/ "Bright spring holidays" special rates</t>
  </si>
  <si>
    <r>
      <t xml:space="preserve">Период бронирования: </t>
    </r>
    <r>
      <rPr>
        <b/>
        <sz val="9"/>
        <rFont val="Times New Roman"/>
        <family val="1"/>
        <charset val="204"/>
      </rPr>
      <t>01.08.2023 - 30.11.2023</t>
    </r>
    <r>
      <rPr>
        <sz val="9"/>
        <rFont val="Times New Roman"/>
        <family val="1"/>
        <charset val="204"/>
      </rPr>
      <t>/ Period of sales:</t>
    </r>
    <r>
      <rPr>
        <b/>
        <sz val="9"/>
        <rFont val="Times New Roman"/>
        <family val="1"/>
        <charset val="204"/>
      </rPr>
      <t xml:space="preserve"> 01.08.2023 - 30.11.2023</t>
    </r>
  </si>
  <si>
    <r>
      <t>Период проживания:</t>
    </r>
    <r>
      <rPr>
        <b/>
        <sz val="9"/>
        <rFont val="Times New Roman"/>
        <family val="1"/>
        <charset val="204"/>
      </rPr>
      <t xml:space="preserve"> 01.10.2023 - 30.11.2023</t>
    </r>
    <r>
      <rPr>
        <sz val="9"/>
        <rFont val="Times New Roman"/>
        <family val="1"/>
        <charset val="204"/>
      </rPr>
      <t xml:space="preserve">/ Period of stay: </t>
    </r>
    <r>
      <rPr>
        <b/>
        <sz val="9"/>
        <rFont val="Times New Roman"/>
        <family val="1"/>
        <charset val="204"/>
      </rPr>
      <t>01.10.2023 - 30.11.2023</t>
    </r>
  </si>
  <si>
    <t>Дополнительно ЕДИНОРАЗОВО в стоимость заявки добавляются прогулочные ски-пассы  для каждого взрослого, стоимость - 1800 руб. При размещении дополнительных гостей, также ЕДИНОРАЗОВО добавляются в стоимость заявки прогулочные ски-пассы на каждого гостя - 1800 руб (взрослый). Стоимость прогулочных ски-пассов на всех взрослых просим сразу добавлять в заявку. Ски-пассы для детей предоставляются бесплатно. / Extra pay for ski-passes per every adult at once. Cost  - 1800 rub (per adult).  The cost of the ski-passes for each guest (at extra bed) is also added - 1800 rub (per adult). Please, add the cost of ski-passes for all adult to the application immediately. Ski passes for children are provided free of charge.</t>
  </si>
  <si>
    <r>
      <t xml:space="preserve">По купонной книге в предложение </t>
    </r>
    <r>
      <rPr>
        <b/>
        <sz val="10"/>
        <rFont val="Times New Roman"/>
        <family val="1"/>
        <charset val="204"/>
      </rPr>
      <t>«яркие осенние каникулы» входят </t>
    </r>
    <r>
      <rPr>
        <b/>
        <i/>
        <sz val="10"/>
        <rFont val="Times New Roman"/>
        <family val="1"/>
        <charset val="204"/>
      </rPr>
      <t>бесплатно*</t>
    </r>
    <r>
      <rPr>
        <b/>
        <sz val="10"/>
        <rFont val="Times New Roman"/>
        <family val="1"/>
        <charset val="204"/>
      </rPr>
      <t>:</t>
    </r>
  </si>
  <si>
    <t>According to the coupon book, the  ""bright autumn holidays"" offer includes free*:</t>
  </si>
  <si>
    <t>1800 рублей - взрослый/ 1800 rub - adult</t>
  </si>
  <si>
    <r>
      <t xml:space="preserve">В тарифе добавлена стоимость ски-пасса для каждого взрослого ЕЖЕДНЕВНО (стоимость по периодам указана в описании). 
При размещении дополнительных гостей, также ЕЖЕДНЕВНО добавляется стоимость ски-пасса на каждого взрослого гостя(стоимость по периодам указана в описании). </t>
    </r>
    <r>
      <rPr>
        <b/>
        <sz val="9"/>
        <color rgb="FFFF0000"/>
        <rFont val="Times New Roman"/>
        <family val="1"/>
        <charset val="204"/>
      </rPr>
      <t>С</t>
    </r>
    <r>
      <rPr>
        <b/>
        <sz val="10"/>
        <color rgb="FFFF0000"/>
        <rFont val="Calibri"/>
        <family val="2"/>
        <charset val="204"/>
      </rPr>
      <t xml:space="preserve">ки-пассы на детей гости приобретают на месте при заселении.  
</t>
    </r>
    <r>
      <rPr>
        <b/>
        <sz val="10"/>
        <rFont val="Calibri"/>
        <family val="2"/>
        <charset val="204"/>
      </rPr>
      <t>Special rates adds the cost of a ski pass for each adult DAILY (the cost by periods is indicated in the description).
When placing additional guests, the cost of a ski pass is also added DAILY for each adult guest (the cost by periods is indicated in the description). Guests purchase ski passes for children at the reception upon check-in.</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</si>
  <si>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В тарифе добавлена стоимость ски-пасса для каждого взрослого. </t>
    </r>
    <r>
      <rPr>
        <b/>
        <i/>
        <sz val="9"/>
        <color rgb="FFFF0000"/>
        <rFont val="Times New Roman"/>
        <family val="1"/>
        <charset val="204"/>
      </rPr>
      <t xml:space="preserve">При добавлении дополнительного взрослого гостя, необходимо добавлять в заявку стоимость взрослого ски-пасса. Ски-пассы на детей (7-12,99 лет) гости приобретают на месте при заселении. </t>
    </r>
    <r>
      <rPr>
        <i/>
        <sz val="9"/>
        <rFont val="Times New Roman"/>
        <family val="1"/>
        <charset val="204"/>
      </rPr>
      <t>Политика гарантии: Гарантия кредитной картой обязательна/  
* Issuance of ski passes at the hotel reception upon check-in. There is no refund for unused ski passes. The price includes the cost of a ski pass for each adult. When adding an additional adult guest, it is necessary to add the cost of an adult ski pass to the application. Guests purchase ski passes for children at the reception upon check-in. Guarantee policy: Credit card guarantee is required.</t>
    </r>
  </si>
  <si>
    <r>
      <t xml:space="preserve">Период бронирования: </t>
    </r>
    <r>
      <rPr>
        <b/>
        <sz val="9"/>
        <rFont val="Times New Roman"/>
        <family val="1"/>
        <charset val="204"/>
      </rPr>
      <t>15.09.2023 - 31.03.2024</t>
    </r>
    <r>
      <rPr>
        <sz val="9"/>
        <rFont val="Times New Roman"/>
        <family val="1"/>
        <charset val="204"/>
      </rPr>
      <t>/ Period of sales:</t>
    </r>
    <r>
      <rPr>
        <b/>
        <sz val="9"/>
        <rFont val="Times New Roman"/>
        <family val="1"/>
        <charset val="204"/>
      </rPr>
      <t xml:space="preserve"> 15.09.2023 - 31.03.2024</t>
    </r>
  </si>
  <si>
    <r>
      <rPr>
        <b/>
        <sz val="9"/>
        <color theme="1"/>
        <rFont val="Times New Roman"/>
        <family val="1"/>
        <charset val="204"/>
      </rPr>
      <t>09.01.2024-31.01.2024</t>
    </r>
    <r>
      <rPr>
        <sz val="9"/>
        <color theme="1"/>
        <rFont val="Times New Roman"/>
        <family val="1"/>
        <charset val="204"/>
      </rPr>
      <t xml:space="preserve"> , 11.03.2024 - 31.03.2024 - </t>
    </r>
    <r>
      <rPr>
        <b/>
        <sz val="9"/>
        <color theme="1"/>
        <rFont val="Times New Roman"/>
        <family val="1"/>
        <charset val="204"/>
      </rPr>
      <t>2700</t>
    </r>
    <r>
      <rPr>
        <sz val="9"/>
        <color theme="1"/>
        <rFont val="Times New Roman"/>
        <family val="1"/>
        <charset val="204"/>
      </rPr>
      <t xml:space="preserve"> рублей - взрослый, </t>
    </r>
    <r>
      <rPr>
        <b/>
        <sz val="9"/>
        <color theme="1"/>
        <rFont val="Times New Roman"/>
        <family val="1"/>
        <charset val="204"/>
      </rPr>
      <t>1700</t>
    </r>
    <r>
      <rPr>
        <sz val="9"/>
        <color theme="1"/>
        <rFont val="Times New Roman"/>
        <family val="1"/>
        <charset val="204"/>
      </rPr>
      <t xml:space="preserve"> рублей - детский/ 
</t>
    </r>
    <r>
      <rPr>
        <b/>
        <sz val="9"/>
        <color theme="1"/>
        <rFont val="Times New Roman"/>
        <family val="1"/>
        <charset val="204"/>
      </rPr>
      <t xml:space="preserve">09.01.2024-31.01.2024 , 11.03.2024 - 31.03.2024 - 2700 </t>
    </r>
    <r>
      <rPr>
        <sz val="9"/>
        <color theme="1"/>
        <rFont val="Times New Roman"/>
        <family val="1"/>
        <charset val="204"/>
      </rPr>
      <t xml:space="preserve">rubles - adult, </t>
    </r>
    <r>
      <rPr>
        <b/>
        <sz val="9"/>
        <color theme="1"/>
        <rFont val="Times New Roman"/>
        <family val="1"/>
        <charset val="204"/>
      </rPr>
      <t>1700</t>
    </r>
    <r>
      <rPr>
        <sz val="9"/>
        <color theme="1"/>
        <rFont val="Times New Roman"/>
        <family val="1"/>
        <charset val="204"/>
      </rPr>
      <t xml:space="preserve"> - child.</t>
    </r>
  </si>
  <si>
    <r>
      <rPr>
        <b/>
        <sz val="9"/>
        <color theme="1"/>
        <rFont val="Times New Roman"/>
        <family val="1"/>
        <charset val="204"/>
      </rPr>
      <t>01.02.2023-10.03.2023</t>
    </r>
    <r>
      <rPr>
        <sz val="9"/>
        <color theme="1"/>
        <rFont val="Times New Roman"/>
        <family val="1"/>
        <charset val="204"/>
      </rPr>
      <t xml:space="preserve"> - 350</t>
    </r>
    <r>
      <rPr>
        <b/>
        <sz val="9"/>
        <color theme="1"/>
        <rFont val="Times New Roman"/>
        <family val="1"/>
        <charset val="204"/>
      </rPr>
      <t>0</t>
    </r>
    <r>
      <rPr>
        <sz val="9"/>
        <color theme="1"/>
        <rFont val="Times New Roman"/>
        <family val="1"/>
        <charset val="204"/>
      </rPr>
      <t xml:space="preserve"> рублей - взрослый , 20</t>
    </r>
    <r>
      <rPr>
        <b/>
        <sz val="9"/>
        <color theme="1"/>
        <rFont val="Times New Roman"/>
        <family val="1"/>
        <charset val="204"/>
      </rPr>
      <t>00</t>
    </r>
    <r>
      <rPr>
        <sz val="9"/>
        <color theme="1"/>
        <rFont val="Times New Roman"/>
        <family val="1"/>
        <charset val="204"/>
      </rPr>
      <t xml:space="preserve"> рублей - детский/ 
</t>
    </r>
    <r>
      <rPr>
        <b/>
        <sz val="9"/>
        <color theme="1"/>
        <rFont val="Times New Roman"/>
        <family val="1"/>
        <charset val="204"/>
      </rPr>
      <t xml:space="preserve">01.02.2023-10.03.2023 - 3500 </t>
    </r>
    <r>
      <rPr>
        <sz val="9"/>
        <color theme="1"/>
        <rFont val="Times New Roman"/>
        <family val="1"/>
        <charset val="204"/>
      </rPr>
      <t>rubles - adult, 20</t>
    </r>
    <r>
      <rPr>
        <b/>
        <sz val="9"/>
        <color theme="1"/>
        <rFont val="Times New Roman"/>
        <family val="1"/>
        <charset val="204"/>
      </rPr>
      <t>00</t>
    </r>
    <r>
      <rPr>
        <sz val="9"/>
        <color theme="1"/>
        <rFont val="Times New Roman"/>
        <family val="1"/>
        <charset val="204"/>
      </rPr>
      <t xml:space="preserve"> - child.</t>
    </r>
  </si>
  <si>
    <t>2. Стикерпак с талисманом курорта Серной Полей</t>
  </si>
  <si>
    <t>3. Обзорная экскурсия по высотам Курорта</t>
  </si>
  <si>
    <t>4. Прокат городского велосипеда на 1 час</t>
  </si>
  <si>
    <t>5. Консультация стилиста и визажиста от салона в спа-центре SOUL SPA</t>
  </si>
  <si>
    <t>2.Sticker pack with the mascot of the Sulfur Fields resort</t>
  </si>
  <si>
    <t>3. Sightseeing tour of the height of the Resort</t>
  </si>
  <si>
    <t>4.City bike rental for 1 hour</t>
  </si>
  <si>
    <t>5. Consultation with a stylist and make-up artist from the salon in SOUL SPA</t>
  </si>
  <si>
    <t>1.  Прогулочный билет "Панорама Красной Поляны" на все открытые канатные дороги</t>
  </si>
  <si>
    <t>1. Walking ticket "Panorama of Krasnaya Polyana" for all open cable cars</t>
  </si>
  <si>
    <r>
      <rPr>
        <b/>
        <sz val="9"/>
        <color theme="1"/>
        <rFont val="Times New Roman"/>
        <family val="1"/>
        <charset val="204"/>
      </rPr>
      <t>01.12.2023-27.12.2023</t>
    </r>
    <r>
      <rPr>
        <sz val="9"/>
        <color theme="1"/>
        <rFont val="Times New Roman"/>
        <family val="1"/>
        <charset val="204"/>
      </rPr>
      <t xml:space="preserve"> - 250</t>
    </r>
    <r>
      <rPr>
        <b/>
        <sz val="9"/>
        <color theme="1"/>
        <rFont val="Times New Roman"/>
        <family val="1"/>
        <charset val="204"/>
      </rPr>
      <t>0</t>
    </r>
    <r>
      <rPr>
        <sz val="9"/>
        <color theme="1"/>
        <rFont val="Times New Roman"/>
        <family val="1"/>
        <charset val="204"/>
      </rPr>
      <t xml:space="preserve"> рублей - взрослый , </t>
    </r>
    <r>
      <rPr>
        <b/>
        <sz val="9"/>
        <color theme="1"/>
        <rFont val="Times New Roman"/>
        <family val="1"/>
        <charset val="204"/>
      </rPr>
      <t>1500</t>
    </r>
    <r>
      <rPr>
        <sz val="9"/>
        <color theme="1"/>
        <rFont val="Times New Roman"/>
        <family val="1"/>
        <charset val="204"/>
      </rPr>
      <t xml:space="preserve"> рублей - детский/ 
</t>
    </r>
    <r>
      <rPr>
        <b/>
        <sz val="9"/>
        <color theme="1"/>
        <rFont val="Times New Roman"/>
        <family val="1"/>
        <charset val="204"/>
      </rPr>
      <t xml:space="preserve">01.12.2023-27.12.2023 -  2500 </t>
    </r>
    <r>
      <rPr>
        <sz val="9"/>
        <color theme="1"/>
        <rFont val="Times New Roman"/>
        <family val="1"/>
        <charset val="204"/>
      </rPr>
      <t xml:space="preserve">rubles - adult, </t>
    </r>
    <r>
      <rPr>
        <b/>
        <sz val="9"/>
        <color theme="1"/>
        <rFont val="Times New Roman"/>
        <family val="1"/>
        <charset val="204"/>
      </rPr>
      <t>1500</t>
    </r>
    <r>
      <rPr>
        <sz val="9"/>
        <color theme="1"/>
        <rFont val="Times New Roman"/>
        <family val="1"/>
        <charset val="204"/>
      </rPr>
      <t xml:space="preserve"> - child.</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</si>
  <si>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 </t>
    </r>
    <r>
      <rPr>
        <b/>
        <sz val="9"/>
        <rFont val="Times New Roman"/>
        <family val="1"/>
        <charset val="204"/>
      </rPr>
      <t xml:space="preserve">09.01.24 - 30.09.24 </t>
    </r>
    <r>
      <rPr>
        <sz val="9"/>
        <rFont val="Times New Roman"/>
        <family val="1"/>
        <charset val="204"/>
      </rPr>
      <t xml:space="preserve"> - the reservation can be cancel without penalty up to 24 hours before arrival. Cancellation after the specified time - a penalty - the cost of the first night of stay.   
</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</si>
  <si>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t>
    </r>
    <r>
      <rPr>
        <b/>
        <sz val="9"/>
        <rFont val="Times New Roman"/>
        <family val="1"/>
        <charset val="204"/>
      </rPr>
      <t xml:space="preserve"> 09.01.24 - 30.09.24 </t>
    </r>
    <r>
      <rPr>
        <sz val="9"/>
        <rFont val="Times New Roman"/>
        <family val="1"/>
        <charset val="204"/>
      </rPr>
      <t xml:space="preserve"> - the reservation can be cancel without penalty up to 24 hours before arrival. Cancellation after the specified time - a penalty - the cost of the first night of stay.   
</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</si>
  <si>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t>
    </r>
    <r>
      <rPr>
        <b/>
        <sz val="9"/>
        <rFont val="Times New Roman"/>
        <family val="1"/>
        <charset val="204"/>
      </rPr>
      <t xml:space="preserve"> 09.01.24 - 30.09.24 </t>
    </r>
    <r>
      <rPr>
        <sz val="9"/>
        <rFont val="Times New Roman"/>
        <family val="1"/>
        <charset val="204"/>
      </rPr>
      <t xml:space="preserve"> - the reservation can be cancel without penalty up to 24 hours before arrival. Cancellation after the specified time - a penalty - the cost of the first night of stay.   
</t>
    </r>
  </si>
  <si>
    <r>
      <t>Период продажи:</t>
    </r>
    <r>
      <rPr>
        <b/>
        <sz val="9"/>
        <rFont val="Times New Roman"/>
        <family val="1"/>
        <charset val="204"/>
      </rPr>
      <t xml:space="preserve"> 09.01.24 - 30.09.24</t>
    </r>
    <r>
      <rPr>
        <sz val="9"/>
        <rFont val="Times New Roman"/>
        <family val="1"/>
        <charset val="204"/>
      </rPr>
      <t xml:space="preserve">
Period of sales: </t>
    </r>
    <r>
      <rPr>
        <b/>
        <sz val="9"/>
        <rFont val="Times New Roman"/>
        <family val="1"/>
        <charset val="204"/>
      </rPr>
      <t xml:space="preserve"> 09.01.24 - 30.09.24</t>
    </r>
  </si>
  <si>
    <r>
      <t>Период продажи:</t>
    </r>
    <r>
      <rPr>
        <b/>
        <sz val="9"/>
        <rFont val="Times New Roman"/>
        <family val="1"/>
        <charset val="204"/>
      </rPr>
      <t xml:space="preserve">  09.01.24 - 30.09.24</t>
    </r>
    <r>
      <rPr>
        <sz val="9"/>
        <rFont val="Times New Roman"/>
        <family val="1"/>
        <charset val="204"/>
      </rPr>
      <t xml:space="preserve">
Period of sales: </t>
    </r>
    <r>
      <rPr>
        <b/>
        <sz val="9"/>
        <rFont val="Times New Roman"/>
        <family val="1"/>
        <charset val="204"/>
      </rPr>
      <t>09.01.24 - 30.09.24</t>
    </r>
  </si>
  <si>
    <r>
      <t xml:space="preserve">Период проживания: </t>
    </r>
    <r>
      <rPr>
        <b/>
        <sz val="9"/>
        <rFont val="Times New Roman"/>
        <family val="1"/>
        <charset val="204"/>
      </rPr>
      <t xml:space="preserve"> 09.01.24 - 30.09.24
</t>
    </r>
    <r>
      <rPr>
        <sz val="9"/>
        <rFont val="Times New Roman"/>
        <family val="1"/>
        <charset val="204"/>
      </rPr>
      <t>Period of sales:</t>
    </r>
    <r>
      <rPr>
        <b/>
        <sz val="9"/>
        <rFont val="Times New Roman"/>
        <family val="1"/>
        <charset val="204"/>
      </rPr>
      <t xml:space="preserve"> 09.01.24 - 30.09.24</t>
    </r>
  </si>
  <si>
    <r>
      <t xml:space="preserve">Период проживания: </t>
    </r>
    <r>
      <rPr>
        <b/>
        <sz val="9"/>
        <rFont val="Times New Roman"/>
        <family val="1"/>
        <charset val="204"/>
      </rPr>
      <t xml:space="preserve">0 09.01.24 - 30.09.24
</t>
    </r>
    <r>
      <rPr>
        <sz val="9"/>
        <rFont val="Times New Roman"/>
        <family val="1"/>
        <charset val="204"/>
      </rPr>
      <t xml:space="preserve">Period of sales: </t>
    </r>
    <r>
      <rPr>
        <b/>
        <sz val="9"/>
        <rFont val="Times New Roman"/>
        <family val="1"/>
        <charset val="204"/>
      </rPr>
      <t>09.01.24 - 30.09.24</t>
    </r>
  </si>
  <si>
    <r>
      <t xml:space="preserve">Период проживания: </t>
    </r>
    <r>
      <rPr>
        <b/>
        <sz val="9"/>
        <rFont val="Times New Roman"/>
        <family val="1"/>
        <charset val="204"/>
      </rPr>
      <t xml:space="preserve">09.01.24 - 30.09.24
</t>
    </r>
    <r>
      <rPr>
        <sz val="9"/>
        <rFont val="Times New Roman"/>
        <family val="1"/>
        <charset val="204"/>
      </rPr>
      <t xml:space="preserve">Period of sales: </t>
    </r>
    <r>
      <rPr>
        <b/>
        <sz val="9"/>
        <rFont val="Times New Roman"/>
        <family val="1"/>
        <charset val="204"/>
      </rPr>
      <t>09.01.24 - 30.09.24</t>
    </r>
  </si>
  <si>
    <r>
      <t>Период проживания:</t>
    </r>
    <r>
      <rPr>
        <b/>
        <sz val="9"/>
        <rFont val="Times New Roman"/>
        <family val="1"/>
        <charset val="204"/>
      </rPr>
      <t xml:space="preserve"> 09.01.2024 - 31.03.2024 </t>
    </r>
    <r>
      <rPr>
        <sz val="9"/>
        <rFont val="Times New Roman"/>
        <family val="1"/>
        <charset val="204"/>
      </rPr>
      <t xml:space="preserve">/ Period of stay: </t>
    </r>
    <r>
      <rPr>
        <b/>
        <sz val="9"/>
        <rFont val="Times New Roman"/>
        <family val="1"/>
        <charset val="204"/>
      </rPr>
      <t xml:space="preserve"> 09.01.2024 - 31.03.2024</t>
    </r>
  </si>
  <si>
    <r>
      <t>На период c</t>
    </r>
    <r>
      <rPr>
        <b/>
        <sz val="9"/>
        <rFont val="Times New Roman"/>
        <family val="1"/>
        <charset val="204"/>
      </rPr>
      <t xml:space="preserve"> 09.01.2024 - 31.03.2024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09.01.2024 - 31.03.2024 </t>
    </r>
    <r>
      <rPr>
        <sz val="9"/>
        <rFont val="Times New Roman"/>
        <family val="1"/>
        <charset val="204"/>
      </rPr>
      <t xml:space="preserve"> - the reservation can be cancel without penalty up to 24 hours before arrival. Cancellation after the specified time - a penalty - the cost of the first night of stay.   
</t>
    </r>
  </si>
  <si>
    <r>
      <t>Период проживания:</t>
    </r>
    <r>
      <rPr>
        <b/>
        <sz val="9"/>
        <rFont val="Times New Roman"/>
        <family val="1"/>
        <charset val="204"/>
      </rPr>
      <t xml:space="preserve">  09.01.2024 - 31.03.2024 </t>
    </r>
    <r>
      <rPr>
        <sz val="9"/>
        <rFont val="Times New Roman"/>
        <family val="1"/>
        <charset val="204"/>
      </rPr>
      <t xml:space="preserve">/ Period of stay: </t>
    </r>
    <r>
      <rPr>
        <b/>
        <sz val="9"/>
        <rFont val="Times New Roman"/>
        <family val="1"/>
        <charset val="204"/>
      </rPr>
      <t>09.01.2024 - 31.03.2024</t>
    </r>
  </si>
  <si>
    <r>
      <t xml:space="preserve">На период c </t>
    </r>
    <r>
      <rPr>
        <b/>
        <sz val="9"/>
        <rFont val="Times New Roman"/>
        <family val="1"/>
        <charset val="204"/>
      </rPr>
      <t xml:space="preserve">09.01.2024 - 31.03.2024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 09.01.2024 - 31.03.2024 </t>
    </r>
    <r>
      <rPr>
        <sz val="9"/>
        <rFont val="Times New Roman"/>
        <family val="1"/>
        <charset val="204"/>
      </rPr>
      <t xml:space="preserve"> - the reservation can be cancel without penalty up to 24 hours before arrival. Cancellation after the specified time - a penalty - the cost of the first night of stay.   
</t>
    </r>
  </si>
  <si>
    <r>
      <t>Период проживания:</t>
    </r>
    <r>
      <rPr>
        <b/>
        <sz val="9"/>
        <rFont val="Times New Roman"/>
        <family val="1"/>
        <charset val="204"/>
      </rPr>
      <t xml:space="preserve">09.01.2024 - 31.03.2024 </t>
    </r>
    <r>
      <rPr>
        <sz val="9"/>
        <rFont val="Times New Roman"/>
        <family val="1"/>
        <charset val="204"/>
      </rPr>
      <t xml:space="preserve">/ Period of stay: </t>
    </r>
    <r>
      <rPr>
        <b/>
        <sz val="9"/>
        <rFont val="Times New Roman"/>
        <family val="1"/>
        <charset val="204"/>
      </rPr>
      <t>, 09.01.2024 - 31.03.2024</t>
    </r>
  </si>
  <si>
    <r>
      <t>Период проживания:</t>
    </r>
    <r>
      <rPr>
        <b/>
        <sz val="9"/>
        <rFont val="Times New Roman"/>
        <family val="1"/>
        <charset val="204"/>
      </rPr>
      <t xml:space="preserve">  09.01.2024 - 31.03.2024 </t>
    </r>
    <r>
      <rPr>
        <sz val="9"/>
        <rFont val="Times New Roman"/>
        <family val="1"/>
        <charset val="204"/>
      </rPr>
      <t xml:space="preserve">/ Period of stay: </t>
    </r>
    <r>
      <rPr>
        <b/>
        <sz val="9"/>
        <rFont val="Times New Roman"/>
        <family val="1"/>
        <charset val="204"/>
      </rPr>
      <t xml:space="preserve"> 09.01.2024 - 31.03.2024</t>
    </r>
  </si>
  <si>
    <r>
      <t>На период c</t>
    </r>
    <r>
      <rPr>
        <b/>
        <sz val="9"/>
        <rFont val="Times New Roman"/>
        <family val="1"/>
        <charset val="204"/>
      </rPr>
      <t xml:space="preserve"> 09.01.2024 - 31.03.2024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 09.01.2024 - 31.03.2024 </t>
    </r>
    <r>
      <rPr>
        <sz val="9"/>
        <rFont val="Times New Roman"/>
        <family val="1"/>
        <charset val="204"/>
      </rPr>
      <t xml:space="preserve"> - the reservation can be cancel without penalty up to 24 hours before arrival. Cancellation after the specified time - a penalty - the cost of the first night of stay.   
</t>
    </r>
  </si>
  <si>
    <r>
      <t xml:space="preserve">NETTO RATES  FIT18 </t>
    </r>
    <r>
      <rPr>
        <b/>
        <sz val="9"/>
        <color rgb="FFFF0000"/>
        <rFont val="Times New Roman"/>
        <family val="1"/>
        <charset val="204"/>
      </rPr>
      <t xml:space="preserve">    + 25 </t>
    </r>
  </si>
  <si>
    <t>NETTO20 + 25 руб</t>
  </si>
  <si>
    <t>NETTO20</t>
  </si>
  <si>
    <t>Ски-пассы не включены в стоимость проживания. Стоимость ски-пассов для всех взрослых просим сразу добавлять в заявку. / Ski passes are not included in the price. Please add the cost of ski passes for all adults immediately to the application form.</t>
  </si>
  <si>
    <t>Тарифы на ски-пассы / Rates for  ski passes:</t>
  </si>
  <si>
    <r>
      <t xml:space="preserve">NETTO RATES  FIT18 </t>
    </r>
    <r>
      <rPr>
        <b/>
        <sz val="9"/>
        <color rgb="FFFF0000"/>
        <rFont val="Times New Roman"/>
        <family val="1"/>
        <charset val="204"/>
      </rPr>
      <t xml:space="preserve"> +25     БЕЗ СКИ-ПАССОВ</t>
    </r>
  </si>
  <si>
    <r>
      <t>NETTO RATES  FIT20 +35</t>
    </r>
    <r>
      <rPr>
        <b/>
        <sz val="9"/>
        <color rgb="FFFF0000"/>
        <rFont val="Times New Roman"/>
        <family val="1"/>
        <charset val="204"/>
      </rPr>
      <t xml:space="preserve">     БЕЗ СКИ-ПАССОВ</t>
    </r>
  </si>
  <si>
    <t>Дополнительно ЕДИНОРАЗОВО в стоимость заявки добавляются прогулочные ски-пассы  для каждого взрослого, стоимость - 2000 руб. При размещении дополнительных гостей, также ЕДИНОРАЗОВО добавляются в стоимость заявки прогулочные ски-пассы на каждого гостя - 2000 руб (взрослый). Стоимость прогулочных ски-пассов на всех взрослых просим сразу добавлять в заявку. Ски-пассы для детей предоставляются бесплатно. / Extra pay for ski-passes per every adult at once. Cost  - 2000 rub (per adult).  The cost of the ski-passes for each guest (at extra bed) is also added - 2000 rub (per adult). Please, add the cost of ski-passes for all adult to the application immediately. Ski passes for children are provided free of charge.</t>
  </si>
  <si>
    <r>
      <t>Период бронирования: 13</t>
    </r>
    <r>
      <rPr>
        <b/>
        <sz val="9"/>
        <rFont val="Times New Roman"/>
        <family val="1"/>
        <charset val="204"/>
      </rPr>
      <t>.02.2024 - 30.05.2024</t>
    </r>
    <r>
      <rPr>
        <sz val="9"/>
        <rFont val="Times New Roman"/>
        <family val="1"/>
        <charset val="204"/>
      </rPr>
      <t>/ Period of sales:</t>
    </r>
    <r>
      <rPr>
        <b/>
        <sz val="9"/>
        <rFont val="Times New Roman"/>
        <family val="1"/>
        <charset val="204"/>
      </rPr>
      <t xml:space="preserve"> 13.02.2024 - 30.05.2024</t>
    </r>
  </si>
  <si>
    <r>
      <t>Период проживания:</t>
    </r>
    <r>
      <rPr>
        <b/>
        <sz val="9"/>
        <rFont val="Times New Roman"/>
        <family val="1"/>
        <charset val="204"/>
      </rPr>
      <t xml:space="preserve"> 22.03.2024 - 30.05.2024 </t>
    </r>
    <r>
      <rPr>
        <sz val="9"/>
        <rFont val="Times New Roman"/>
        <family val="1"/>
        <charset val="204"/>
      </rPr>
      <t xml:space="preserve">/ Period of stay: </t>
    </r>
    <r>
      <rPr>
        <b/>
        <sz val="9"/>
        <rFont val="Times New Roman"/>
        <family val="1"/>
        <charset val="204"/>
      </rPr>
      <t>22.03.2024 - 30.05.2024</t>
    </r>
  </si>
  <si>
    <t>2000 рублей - взрослый/ 2000 rub - adult</t>
  </si>
  <si>
    <t xml:space="preserve">1.  Прогулочные билеты "Панорама Красной Поляны" с посещением смотровой площадки 360° на Поляне 2200 </t>
  </si>
  <si>
    <t>2. Занятие на горных лыжах для детей в Академии райдеров 3 часа в группе от 3 до 6 человек</t>
  </si>
  <si>
    <t>для всех детей, проживающих в номере с 6-12 лет</t>
  </si>
  <si>
    <t>3. Прокат роликов и скейтбордов в Академии райдеров 1 час</t>
  </si>
  <si>
    <t>для всех гостей, 3+</t>
  </si>
  <si>
    <t xml:space="preserve">5. Посещение Леса Чудес и Фермы северных оленей для детей от 5 до 12 лет </t>
  </si>
  <si>
    <t>Бесплатно при покупке одного взрослого билета</t>
  </si>
  <si>
    <t xml:space="preserve">6. Стикер-пак в подарок </t>
  </si>
  <si>
    <t>1 стикер на один номер</t>
  </si>
  <si>
    <t>1. Walking tickets "Panorama of Krasnaya Polyana" with a visit to the 360° observation deck at Polyana 2200</t>
  </si>
  <si>
    <t>2. Alpine skiing lesson for children at the Riders Academy 3 hours in a group of 3 to 6 people</t>
  </si>
  <si>
    <t>for all children living in the room from 6-12 years old</t>
  </si>
  <si>
    <t>3. Rollerblade and skateboard rental at the Riders Academy 1 hour</t>
  </si>
  <si>
    <t>for all guests, 3+</t>
  </si>
  <si>
    <t>5. Visit to the Forest of Wonders and Reindeer Farm for children from 5 to 12 years old</t>
  </si>
  <si>
    <t>Free with the purchase of one adult ticket</t>
  </si>
  <si>
    <t>6. Sticker pack as a gift</t>
  </si>
  <si>
    <t>NETTO 18</t>
  </si>
  <si>
    <t>NETTO 18 +25</t>
  </si>
  <si>
    <t>NETTO 20 +35</t>
  </si>
  <si>
    <t xml:space="preserve">comiss rate </t>
  </si>
  <si>
    <t>** Во время регламентных работ на Центральном секторе, будет открыт доступ на Восточный сектор до Водопада Поликаря.</t>
  </si>
  <si>
    <r>
      <t xml:space="preserve">По купонной книге в предложение </t>
    </r>
    <r>
      <rPr>
        <b/>
        <sz val="10"/>
        <rFont val="Times New Roman"/>
        <family val="1"/>
        <charset val="204"/>
      </rPr>
      <t>«каникулы в горах» входят </t>
    </r>
    <r>
      <rPr>
        <b/>
        <i/>
        <sz val="10"/>
        <rFont val="Times New Roman"/>
        <family val="1"/>
        <charset val="204"/>
      </rPr>
      <t>бесплатно*</t>
    </r>
    <r>
      <rPr>
        <b/>
        <sz val="10"/>
        <rFont val="Times New Roman"/>
        <family val="1"/>
        <charset val="204"/>
      </rPr>
      <t>:</t>
    </r>
  </si>
  <si>
    <t>According to the coupon book, the  "Holidays in the mountains" offer includes free*:</t>
  </si>
  <si>
    <t>Специальный тариф "Каникулы в горах"/ "Holidays in the mountains" special rates</t>
  </si>
  <si>
    <t>Специальный тариф "Наполни свое лето"</t>
  </si>
  <si>
    <t>NETTO RATES 18</t>
  </si>
  <si>
    <r>
      <t xml:space="preserve">Период продажи: </t>
    </r>
    <r>
      <rPr>
        <b/>
        <sz val="9"/>
        <rFont val="Times New Roman"/>
        <family val="1"/>
        <charset val="204"/>
      </rPr>
      <t>01.04.2024 - 29.09.2024</t>
    </r>
    <r>
      <rPr>
        <sz val="9"/>
        <rFont val="Times New Roman"/>
        <family val="1"/>
        <charset val="204"/>
      </rPr>
      <t xml:space="preserve">/ Period of sales: </t>
    </r>
    <r>
      <rPr>
        <b/>
        <sz val="9"/>
        <rFont val="Times New Roman"/>
        <family val="1"/>
        <charset val="204"/>
      </rPr>
      <t>01.04.2024- 29.09.2024</t>
    </r>
  </si>
  <si>
    <r>
      <t xml:space="preserve">Период проживания: </t>
    </r>
    <r>
      <rPr>
        <b/>
        <sz val="9"/>
        <rFont val="Times New Roman"/>
        <family val="1"/>
        <charset val="204"/>
      </rPr>
      <t>01.06.2024 - 30.09.2024​</t>
    </r>
    <r>
      <rPr>
        <sz val="9"/>
        <rFont val="Times New Roman"/>
        <family val="1"/>
        <charset val="204"/>
      </rPr>
      <t xml:space="preserve">/ Period of stay: </t>
    </r>
    <r>
      <rPr>
        <b/>
        <sz val="9"/>
        <rFont val="Times New Roman"/>
        <family val="1"/>
        <charset val="204"/>
      </rPr>
      <t>01.06.2024 - 30.09.2024​</t>
    </r>
  </si>
  <si>
    <t>Трансфер на пляж / Transfer to the beach</t>
  </si>
  <si>
    <r>
      <t xml:space="preserve">По купонной книге в предложение </t>
    </r>
    <r>
      <rPr>
        <b/>
        <sz val="10"/>
        <rFont val="Times New Roman"/>
        <family val="1"/>
        <charset val="204"/>
      </rPr>
      <t>«Наполни свое лето» входят </t>
    </r>
    <r>
      <rPr>
        <b/>
        <i/>
        <sz val="10"/>
        <rFont val="Times New Roman"/>
        <family val="1"/>
        <charset val="204"/>
      </rPr>
      <t>бесплатно*</t>
    </r>
    <r>
      <rPr>
        <b/>
        <sz val="10"/>
        <rFont val="Times New Roman"/>
        <family val="1"/>
        <charset val="204"/>
      </rPr>
      <t>:</t>
    </r>
  </si>
  <si>
    <t xml:space="preserve">2. Трансфер на побережье Чёрного моря </t>
  </si>
  <si>
    <t>для всех гостей в номере, по предварительной записи</t>
  </si>
  <si>
    <t>3. Обзорная экскурсия по высотам с 540 м до 2200 м</t>
  </si>
  <si>
    <t xml:space="preserve">4. Прогулка по эко-тропе "Папоротниковая" </t>
  </si>
  <si>
    <t xml:space="preserve">5. Прокат городского велосипеда на 1 час </t>
  </si>
  <si>
    <t>для всех гостей в номере 7+</t>
  </si>
  <si>
    <t xml:space="preserve">6. Занятия йогой </t>
  </si>
  <si>
    <t>1 тренировка, для всех взрослых, 14+</t>
  </si>
  <si>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</si>
  <si>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According to the coupon book, the "Fill up your summer" offer includes free*:</t>
  </si>
  <si>
    <t>for all guests in the room, by appointment</t>
  </si>
  <si>
    <t>3. Sightseeing tour of altitudes from 540 m to 2200 m</t>
  </si>
  <si>
    <t>4. Walk along the Fern eco-trail</t>
  </si>
  <si>
    <t>5. City bike rental for 1 hour</t>
  </si>
  <si>
    <t>for all guests in room 7+</t>
  </si>
  <si>
    <t>6. Yoga classes</t>
  </si>
  <si>
    <t>1 training session, for all adults, 14+</t>
  </si>
  <si>
    <t>*The beach is open from 06/01/2024-09/30/2024, the schedule may be subject to change depending on weather conditions. A shuttle service is provided daily for all guests staying in a room.Check the transfer schedule at the reception of your hotel. Pre-registration for transfer is required.</t>
  </si>
  <si>
    <t>A coupon book is issued upon check-in at the rate: 1 room = 1 book.</t>
  </si>
  <si>
    <t>NETTO 18+25</t>
  </si>
  <si>
    <r>
      <t xml:space="preserve">Дополнительно ЕДИНОРАЗОВО в стоимость заявки добавляются прогулочные ски-пассы  для каждого взрослого (старше 13 лет), стоимость - 1800 руб. При размещении дополнительных гостей, также ЕДИНОРАЗОВО добавляются в стоимость заявки прогулочные ски-пассы на каждого гостя - 1800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- 1800 rub (per adult).  The cost of the ski-passes for each guest (at extra bed) is also added - 1800 rub (per adult). Please, add the cost of ski-passes for all adult to the application immediately.
 </t>
    </r>
    <r>
      <rPr>
        <b/>
        <u/>
        <sz val="10"/>
        <rFont val="Times New Roman"/>
        <family val="1"/>
        <charset val="204"/>
      </rPr>
      <t>Ski passes for children (0-12,99)  are provided free of charge.</t>
    </r>
  </si>
  <si>
    <r>
      <t>Период продажи:</t>
    </r>
    <r>
      <rPr>
        <b/>
        <sz val="9"/>
        <rFont val="Times New Roman"/>
        <family val="1"/>
        <charset val="204"/>
      </rPr>
      <t xml:space="preserve"> 15.04.2024 - 08.05.2024</t>
    </r>
    <r>
      <rPr>
        <sz val="9"/>
        <rFont val="Times New Roman"/>
        <family val="1"/>
        <charset val="204"/>
      </rPr>
      <t>/ Period of sales: 1</t>
    </r>
    <r>
      <rPr>
        <b/>
        <sz val="9"/>
        <rFont val="Times New Roman"/>
        <family val="1"/>
        <charset val="204"/>
      </rPr>
      <t>5.04.2024 - 08.05.2024</t>
    </r>
  </si>
  <si>
    <r>
      <t>Период проживания:</t>
    </r>
    <r>
      <rPr>
        <b/>
        <sz val="9"/>
        <rFont val="Times New Roman"/>
        <family val="1"/>
        <charset val="204"/>
      </rPr>
      <t xml:space="preserve"> 01.05.2024 - 08.05.2024/</t>
    </r>
    <r>
      <rPr>
        <sz val="9"/>
        <rFont val="Times New Roman"/>
        <family val="1"/>
        <charset val="204"/>
      </rPr>
      <t xml:space="preserve"> Period of stay: </t>
    </r>
    <r>
      <rPr>
        <b/>
        <sz val="9"/>
        <rFont val="Times New Roman"/>
        <family val="1"/>
        <charset val="204"/>
      </rPr>
      <t>01.05.2024 - 08.05.2024</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</si>
  <si>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r>
      <rPr>
        <sz val="9"/>
        <rFont val="Times New Roman"/>
        <family val="1"/>
        <charset val="204"/>
      </rPr>
      <t xml:space="preserve">
</t>
    </r>
  </si>
  <si>
    <t>the reservation can be canceled without penalty up to 72 hours before arrival. Cancellation after the specified time - a penalty - the cost of the first night of stay.</t>
  </si>
  <si>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r>
      <rPr>
        <sz val="9"/>
        <rFont val="Times New Roman"/>
        <family val="1"/>
        <charset val="204"/>
      </rPr>
      <t xml:space="preserve">
</t>
    </r>
  </si>
  <si>
    <t>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</si>
</sst>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9"/>
      <name val="Arial Cyr"/>
      <charset val="204"/>
    </font>
    <font>
      <b/>
      <sz val="9"/>
      <name val="Times New Roman"/>
      <family val="1"/>
      <charset val="204"/>
    </font>
    <font>
      <sz val="9"/>
      <name val="Times New Roman"/>
      <family val="1"/>
      <charset val="204"/>
    </font>
    <font>
      <b/>
      <sz val="8"/>
      <name val="Times New Roman"/>
      <family val="1"/>
      <charset val="204"/>
    </font>
    <font>
      <b/>
      <sz val="9"/>
      <color indexed="63"/>
      <name val="Times New Roman"/>
      <family val="1"/>
      <charset val="204"/>
    </font>
    <font>
      <b/>
      <sz val="9"/>
      <color indexed="8"/>
      <name val="Calibri"/>
      <family val="2"/>
      <charset val="204"/>
    </font>
    <font>
      <b/>
      <sz val="10"/>
      <color indexed="8"/>
      <name val="Calibri"/>
      <family val="2"/>
      <charset val="204"/>
    </font>
    <font>
      <sz val="10"/>
      <color indexed="8"/>
      <name val="Calibri"/>
      <family val="2"/>
      <charset val="204"/>
    </font>
    <font>
      <b/>
      <sz val="14"/>
      <name val="Times New Roman"/>
      <family val="1"/>
      <charset val="204"/>
    </font>
    <font>
      <sz val="9"/>
      <color indexed="8"/>
      <name val="Calibri"/>
      <family val="2"/>
    </font>
    <font>
      <sz val="7.5"/>
      <name val="Arial Cyr"/>
      <charset val="204"/>
    </font>
    <font>
      <b/>
      <sz val="7.5"/>
      <color indexed="8"/>
      <name val="Calibri"/>
      <family val="2"/>
      <charset val="204"/>
    </font>
    <font>
      <b/>
      <sz val="9"/>
      <color indexed="10"/>
      <name val="Calibri"/>
      <family val="2"/>
      <charset val="204"/>
    </font>
    <font>
      <sz val="11"/>
      <name val="Calibri"/>
      <family val="2"/>
      <charset val="204"/>
    </font>
    <font>
      <sz val="9"/>
      <color indexed="8"/>
      <name val="Times New Roman"/>
      <family val="1"/>
      <charset val="204"/>
    </font>
    <font>
      <sz val="9"/>
      <color indexed="63"/>
      <name val="Times New Roman"/>
      <family val="1"/>
      <charset val="204"/>
    </font>
    <font>
      <sz val="9"/>
      <name val="Times New Roman"/>
      <family val="1"/>
    </font>
    <font>
      <b/>
      <sz val="9"/>
      <name val="Times New Roman"/>
      <family val="1"/>
    </font>
    <font>
      <b/>
      <sz val="9"/>
      <color indexed="8"/>
      <name val="Times New Roman"/>
      <family val="1"/>
      <charset val="204"/>
    </font>
    <font>
      <i/>
      <sz val="9"/>
      <name val="Times New Roman"/>
      <family val="1"/>
      <charset val="204"/>
    </font>
    <font>
      <b/>
      <i/>
      <sz val="9"/>
      <name val="Times New Roman"/>
      <family val="1"/>
      <charset val="204"/>
    </font>
    <font>
      <b/>
      <sz val="10"/>
      <name val="Times New Roman"/>
      <family val="1"/>
      <charset val="204"/>
    </font>
    <font>
      <sz val="10"/>
      <name val="Times New Roman"/>
      <family val="1"/>
      <charset val="204"/>
    </font>
    <font>
      <i/>
      <sz val="10"/>
      <name val="Times New Roman"/>
      <family val="1"/>
      <charset val="204"/>
    </font>
    <font>
      <sz val="11"/>
      <color theme="1"/>
      <name val="Calibri"/>
      <family val="2"/>
      <charset val="204"/>
      <scheme val="minor"/>
    </font>
    <font>
      <sz val="10"/>
      <name val="Calibri"/>
      <family val="2"/>
      <charset val="204"/>
      <scheme val="minor"/>
    </font>
    <font>
      <sz val="8"/>
      <color theme="1"/>
      <name val="Times New Roman"/>
      <family val="1"/>
      <charset val="204"/>
    </font>
    <font>
      <sz val="9"/>
      <color theme="1"/>
      <name val="Times New Roman"/>
      <family val="1"/>
      <charset val="204"/>
    </font>
    <font>
      <sz val="9"/>
      <color rgb="FF212121"/>
      <name val="Times New Roman"/>
      <family val="1"/>
      <charset val="204"/>
    </font>
    <font>
      <b/>
      <sz val="10"/>
      <color theme="1"/>
      <name val="Calibri"/>
      <family val="2"/>
      <charset val="204"/>
      <scheme val="minor"/>
    </font>
    <font>
      <b/>
      <sz val="10"/>
      <color rgb="FF212121"/>
      <name val="Calibri"/>
      <family val="2"/>
      <charset val="204"/>
      <scheme val="minor"/>
    </font>
    <font>
      <b/>
      <sz val="8"/>
      <color theme="1"/>
      <name val="Times New Roman"/>
      <family val="1"/>
      <charset val="204"/>
    </font>
    <font>
      <sz val="9"/>
      <color rgb="FF000000"/>
      <name val="Times New Roman"/>
      <family val="1"/>
      <charset val="204"/>
    </font>
    <font>
      <b/>
      <sz val="9"/>
      <color theme="1"/>
      <name val="Times New Roman"/>
      <family val="1"/>
      <charset val="204"/>
    </font>
    <font>
      <b/>
      <sz val="11"/>
      <color theme="1"/>
      <name val="Calibri"/>
      <family val="2"/>
      <charset val="204"/>
      <scheme val="minor"/>
    </font>
    <font>
      <sz val="10"/>
      <color theme="1"/>
      <name val="Times New Roman"/>
      <family val="1"/>
      <charset val="204"/>
    </font>
    <font>
      <b/>
      <sz val="11"/>
      <color rgb="FF212121"/>
      <name val="Calibri"/>
      <family val="2"/>
      <charset val="204"/>
      <scheme val="minor"/>
    </font>
    <font>
      <sz val="9"/>
      <color theme="1"/>
      <name val="Calibri"/>
      <family val="2"/>
      <charset val="204"/>
      <scheme val="minor"/>
    </font>
    <font>
      <sz val="9"/>
      <color theme="1"/>
      <name val="Calibri"/>
      <family val="2"/>
      <scheme val="minor"/>
    </font>
    <font>
      <b/>
      <sz val="9"/>
      <color theme="1"/>
      <name val="Calibri"/>
      <family val="2"/>
      <charset val="204"/>
      <scheme val="minor"/>
    </font>
    <font>
      <sz val="10"/>
      <color theme="1"/>
      <name val="Calibri"/>
      <family val="2"/>
      <charset val="204"/>
      <scheme val="minor"/>
    </font>
    <font>
      <b/>
      <sz val="11"/>
      <color theme="1"/>
      <name val="Calibri"/>
      <family val="2"/>
      <scheme val="minor"/>
    </font>
    <font>
      <sz val="8"/>
      <color rgb="FF000000"/>
      <name val="Verdana"/>
      <family val="2"/>
      <charset val="204"/>
    </font>
    <font>
      <b/>
      <i/>
      <sz val="8"/>
      <color rgb="FF000000"/>
      <name val="Verdana"/>
      <family val="2"/>
      <charset val="204"/>
    </font>
    <font>
      <b/>
      <sz val="8"/>
      <color rgb="FF000000"/>
      <name val="Verdana"/>
      <family val="2"/>
      <charset val="204"/>
    </font>
    <font>
      <sz val="8"/>
      <color theme="1"/>
      <name val="Verdana"/>
      <family val="2"/>
      <charset val="204"/>
    </font>
    <font>
      <sz val="9"/>
      <color theme="1"/>
      <name val="Verdana"/>
      <family val="2"/>
      <charset val="204"/>
    </font>
    <font>
      <b/>
      <sz val="11"/>
      <color rgb="FFFF0000"/>
      <name val="Calibri"/>
      <family val="2"/>
      <charset val="204"/>
    </font>
    <font>
      <i/>
      <sz val="10"/>
      <name val="Arial Cyr"/>
      <charset val="204"/>
    </font>
    <font>
      <sz val="10"/>
      <color rgb="FFFF0000"/>
      <name val="Arial Cyr"/>
      <charset val="204"/>
    </font>
    <font>
      <b/>
      <sz val="9"/>
      <color rgb="FFFF0000"/>
      <name val="Times New Roman"/>
      <family val="1"/>
      <charset val="204"/>
    </font>
    <font>
      <b/>
      <i/>
      <sz val="9"/>
      <color rgb="FFFF0000"/>
      <name val="Times New Roman"/>
      <family val="1"/>
      <charset val="204"/>
    </font>
    <font>
      <b/>
      <sz val="10"/>
      <color rgb="FFFF0000"/>
      <name val="Calibri"/>
      <family val="2"/>
      <charset val="204"/>
    </font>
    <font>
      <b/>
      <sz val="10"/>
      <name val="Calibri"/>
      <family val="2"/>
      <charset val="204"/>
    </font>
    <font>
      <b/>
      <u/>
      <sz val="10"/>
      <name val="Times New Roman"/>
      <family val="1"/>
      <charset val="204"/>
    </font>
    <font>
      <b/>
      <i/>
      <sz val="10"/>
      <name val="Times New Roman"/>
      <family val="1"/>
      <charset val="204"/>
    </font>
    <font>
      <b/>
      <sz val="10"/>
      <name val="Calibri"/>
      <family val="2"/>
      <charset val="204"/>
      <scheme val="minor"/>
    </font>
  </fonts>
  <fills count="13">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CCCCFF"/>
        <bgColor indexed="64"/>
      </patternFill>
    </fill>
    <fill>
      <patternFill patternType="solid">
        <fgColor rgb="FFB2E4A4"/>
        <bgColor indexed="64"/>
      </patternFill>
    </fill>
    <fill>
      <patternFill patternType="solid">
        <fgColor rgb="FFFFCCFF"/>
        <bgColor indexed="64"/>
      </patternFill>
    </fill>
    <fill>
      <patternFill patternType="solid">
        <fgColor theme="7" tint="0.79998168889431442"/>
        <bgColor indexed="64"/>
      </patternFill>
    </fill>
    <fill>
      <patternFill patternType="solid">
        <fgColor rgb="FFFF99FF"/>
        <bgColor indexed="64"/>
      </patternFill>
    </fill>
  </fills>
  <borders count="37">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6">
    <xf numFmtId="0" fontId="0" fillId="0" borderId="0"/>
    <xf numFmtId="0" fontId="4" fillId="0" borderId="0"/>
    <xf numFmtId="0" fontId="4" fillId="0" borderId="0"/>
    <xf numFmtId="0" fontId="29" fillId="0" borderId="0"/>
    <xf numFmtId="0" fontId="3" fillId="0" borderId="0"/>
    <xf numFmtId="0" fontId="2" fillId="0" borderId="0"/>
  </cellStyleXfs>
  <cellXfs count="254">
    <xf numFmtId="0" fontId="0" fillId="0" borderId="0" xfId="0"/>
    <xf numFmtId="0" fontId="5" fillId="0" borderId="0" xfId="0" applyFont="1" applyFill="1"/>
    <xf numFmtId="0" fontId="5" fillId="0" borderId="0" xfId="0" applyFont="1"/>
    <xf numFmtId="0" fontId="6" fillId="0" borderId="0" xfId="0" applyFont="1" applyFill="1"/>
    <xf numFmtId="0" fontId="7" fillId="2" borderId="0" xfId="0" applyFont="1" applyFill="1"/>
    <xf numFmtId="0" fontId="30" fillId="2" borderId="0" xfId="0" applyFont="1" applyFill="1"/>
    <xf numFmtId="0" fontId="6" fillId="3" borderId="1" xfId="0" applyFont="1" applyFill="1" applyBorder="1" applyAlignment="1"/>
    <xf numFmtId="0" fontId="6" fillId="3" borderId="2" xfId="0" applyFont="1" applyFill="1" applyBorder="1" applyAlignment="1"/>
    <xf numFmtId="0" fontId="30" fillId="0" borderId="3" xfId="0" applyFont="1" applyFill="1" applyBorder="1" applyAlignment="1">
      <alignment wrapText="1"/>
    </xf>
    <xf numFmtId="0" fontId="30" fillId="4" borderId="3"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0" fillId="0" borderId="0" xfId="0" applyFill="1"/>
    <xf numFmtId="0" fontId="7" fillId="2" borderId="3" xfId="0" applyFont="1" applyFill="1" applyBorder="1"/>
    <xf numFmtId="0" fontId="7" fillId="0" borderId="0" xfId="0" applyFont="1"/>
    <xf numFmtId="0" fontId="7" fillId="0" borderId="0" xfId="0" applyFont="1" applyFill="1"/>
    <xf numFmtId="0" fontId="7" fillId="2" borderId="3" xfId="0" applyFont="1" applyFill="1" applyBorder="1" applyAlignment="1">
      <alignment horizontal="right"/>
    </xf>
    <xf numFmtId="0" fontId="7" fillId="5" borderId="0" xfId="0" applyFont="1" applyFill="1"/>
    <xf numFmtId="0" fontId="8" fillId="3" borderId="3" xfId="0" applyFont="1" applyFill="1" applyBorder="1" applyAlignment="1">
      <alignment horizontal="left" vertical="center"/>
    </xf>
    <xf numFmtId="0" fontId="31" fillId="0" borderId="3" xfId="0" applyFont="1" applyFill="1" applyBorder="1" applyAlignment="1">
      <alignment horizontal="left" vertical="center"/>
    </xf>
    <xf numFmtId="0" fontId="32" fillId="0" borderId="3" xfId="0" applyFont="1" applyFill="1" applyBorder="1" applyAlignment="1">
      <alignment horizontal="left" vertical="center"/>
    </xf>
    <xf numFmtId="0" fontId="7" fillId="2" borderId="0" xfId="0" applyFont="1" applyFill="1" applyBorder="1" applyAlignment="1">
      <alignment horizontal="right"/>
    </xf>
    <xf numFmtId="0" fontId="7" fillId="2" borderId="0" xfId="0" applyFont="1" applyFill="1" applyBorder="1"/>
    <xf numFmtId="0" fontId="30" fillId="0" borderId="0" xfId="0" applyFont="1" applyFill="1"/>
    <xf numFmtId="0" fontId="0" fillId="4" borderId="0" xfId="0" applyFill="1"/>
    <xf numFmtId="0" fontId="6" fillId="3" borderId="4" xfId="0" applyFont="1" applyFill="1" applyBorder="1" applyAlignment="1">
      <alignment vertical="center"/>
    </xf>
    <xf numFmtId="0" fontId="33" fillId="0" borderId="5" xfId="0" applyFont="1" applyBorder="1" applyAlignment="1">
      <alignment horizontal="left" vertical="center" wrapText="1"/>
    </xf>
    <xf numFmtId="1" fontId="7" fillId="2" borderId="3" xfId="0" applyNumberFormat="1" applyFont="1" applyFill="1" applyBorder="1"/>
    <xf numFmtId="0" fontId="0" fillId="2" borderId="0" xfId="0" applyFont="1" applyFill="1"/>
    <xf numFmtId="0" fontId="34" fillId="0" borderId="0" xfId="0" applyFont="1"/>
    <xf numFmtId="0" fontId="0" fillId="0" borderId="0" xfId="0" applyFont="1"/>
    <xf numFmtId="0" fontId="35" fillId="0" borderId="0" xfId="0" applyFont="1" applyAlignment="1">
      <alignment horizontal="left" vertical="center" wrapText="1"/>
    </xf>
    <xf numFmtId="0" fontId="0" fillId="0" borderId="0" xfId="0" applyAlignment="1">
      <alignment wrapText="1"/>
    </xf>
    <xf numFmtId="0" fontId="7" fillId="2" borderId="0" xfId="0" applyFont="1" applyFill="1" applyBorder="1" applyAlignment="1">
      <alignment horizontal="center" vertical="center"/>
    </xf>
    <xf numFmtId="0" fontId="7" fillId="0" borderId="3" xfId="0" applyFont="1" applyFill="1" applyBorder="1"/>
    <xf numFmtId="0" fontId="36" fillId="3" borderId="0" xfId="0" applyFont="1" applyFill="1" applyAlignment="1">
      <alignment horizontal="left" vertical="center"/>
    </xf>
    <xf numFmtId="0" fontId="33" fillId="0" borderId="4" xfId="0" applyFont="1" applyBorder="1" applyAlignment="1">
      <alignment horizontal="left" vertical="center" wrapText="1"/>
    </xf>
    <xf numFmtId="0" fontId="32" fillId="0" borderId="4" xfId="2" applyFont="1" applyFill="1" applyBorder="1" applyAlignment="1">
      <alignment horizontal="center" vertical="center" wrapText="1"/>
    </xf>
    <xf numFmtId="0" fontId="7" fillId="0" borderId="4" xfId="0" applyFont="1" applyBorder="1" applyAlignment="1">
      <alignment horizontal="center" wrapText="1"/>
    </xf>
    <xf numFmtId="0" fontId="15" fillId="0" borderId="6" xfId="0" applyFont="1" applyBorder="1" applyAlignment="1">
      <alignment horizontal="center" wrapText="1"/>
    </xf>
    <xf numFmtId="0" fontId="15" fillId="0" borderId="7" xfId="0" applyFont="1" applyBorder="1" applyAlignment="1">
      <alignment horizontal="left" vertical="top" wrapText="1"/>
    </xf>
    <xf numFmtId="0" fontId="15" fillId="0" borderId="8" xfId="0" applyFont="1" applyFill="1" applyBorder="1" applyAlignment="1">
      <alignment horizontal="left" vertical="top" wrapText="1"/>
    </xf>
    <xf numFmtId="0" fontId="37" fillId="0" borderId="0" xfId="0" applyFont="1" applyAlignment="1">
      <alignment vertical="center"/>
    </xf>
    <xf numFmtId="0" fontId="7" fillId="0" borderId="3" xfId="0" applyFont="1" applyFill="1" applyBorder="1" applyAlignment="1">
      <alignment horizontal="right"/>
    </xf>
    <xf numFmtId="0" fontId="30" fillId="4" borderId="0" xfId="0" applyFont="1" applyFill="1"/>
    <xf numFmtId="0" fontId="30" fillId="6" borderId="0" xfId="0" applyFont="1" applyFill="1"/>
    <xf numFmtId="1" fontId="30" fillId="0" borderId="3" xfId="0" applyNumberFormat="1" applyFont="1" applyFill="1" applyBorder="1" applyAlignment="1">
      <alignment horizontal="center" vertical="center" wrapText="1"/>
    </xf>
    <xf numFmtId="0" fontId="18" fillId="0" borderId="0" xfId="0" applyFont="1" applyAlignment="1">
      <alignment vertical="center"/>
    </xf>
    <xf numFmtId="0" fontId="6" fillId="0" borderId="0" xfId="0" applyFont="1" applyAlignment="1">
      <alignment wrapText="1"/>
    </xf>
    <xf numFmtId="0" fontId="6" fillId="0" borderId="3" xfId="0" applyFont="1" applyBorder="1" applyAlignment="1">
      <alignment horizontal="center" vertical="center" wrapText="1"/>
    </xf>
    <xf numFmtId="0" fontId="32" fillId="2" borderId="9" xfId="0" applyFont="1" applyFill="1" applyBorder="1" applyAlignment="1">
      <alignment vertical="center" wrapText="1"/>
    </xf>
    <xf numFmtId="0" fontId="32" fillId="2" borderId="10" xfId="0" applyFont="1" applyFill="1" applyBorder="1" applyAlignment="1">
      <alignment vertical="center" wrapText="1"/>
    </xf>
    <xf numFmtId="0" fontId="21" fillId="0" borderId="0" xfId="0" applyFont="1" applyAlignment="1">
      <alignment vertical="center" wrapText="1"/>
    </xf>
    <xf numFmtId="0" fontId="37" fillId="0" borderId="0" xfId="0" applyFont="1" applyAlignment="1">
      <alignment vertical="center" wrapText="1"/>
    </xf>
    <xf numFmtId="0" fontId="7" fillId="0" borderId="0" xfId="0" applyFont="1" applyAlignment="1">
      <alignment vertical="center" wrapText="1"/>
    </xf>
    <xf numFmtId="0" fontId="5" fillId="0" borderId="0" xfId="0" applyFont="1" applyFill="1" applyAlignment="1">
      <alignment wrapText="1"/>
    </xf>
    <xf numFmtId="0" fontId="0" fillId="4" borderId="0" xfId="0" applyFill="1" applyAlignment="1">
      <alignment wrapText="1"/>
    </xf>
    <xf numFmtId="0" fontId="30" fillId="2" borderId="3" xfId="0" applyFont="1" applyFill="1" applyBorder="1" applyAlignment="1">
      <alignment horizontal="center" vertical="center" wrapText="1"/>
    </xf>
    <xf numFmtId="0" fontId="30" fillId="3" borderId="0" xfId="0" applyFont="1" applyFill="1"/>
    <xf numFmtId="0" fontId="6" fillId="7" borderId="0" xfId="1" applyFont="1" applyFill="1" applyAlignment="1">
      <alignment horizontal="left" vertical="center"/>
    </xf>
    <xf numFmtId="0" fontId="7" fillId="0" borderId="0" xfId="1" applyFont="1" applyAlignment="1">
      <alignment horizontal="left" vertical="center"/>
    </xf>
    <xf numFmtId="0" fontId="32" fillId="0" borderId="0" xfId="1" applyFont="1" applyAlignment="1">
      <alignment horizontal="left" vertical="center"/>
    </xf>
    <xf numFmtId="0" fontId="38" fillId="7" borderId="0" xfId="0" applyFont="1" applyFill="1"/>
    <xf numFmtId="0" fontId="32" fillId="0" borderId="0" xfId="0" applyFont="1" applyAlignment="1">
      <alignment horizontal="left" vertical="center" wrapText="1"/>
    </xf>
    <xf numFmtId="0" fontId="38" fillId="0" borderId="3" xfId="0" applyFont="1" applyBorder="1" applyAlignment="1">
      <alignment horizontal="center" vertical="center" wrapText="1"/>
    </xf>
    <xf numFmtId="0" fontId="33" fillId="0" borderId="0" xfId="0" applyFont="1" applyAlignment="1">
      <alignment vertical="center" wrapText="1"/>
    </xf>
    <xf numFmtId="0" fontId="38" fillId="7" borderId="0" xfId="3" applyFont="1" applyFill="1" applyAlignment="1">
      <alignment horizontal="left" vertical="center"/>
    </xf>
    <xf numFmtId="0" fontId="8" fillId="2" borderId="3" xfId="0" applyFont="1" applyFill="1" applyBorder="1" applyAlignment="1">
      <alignment horizontal="left" vertical="center"/>
    </xf>
    <xf numFmtId="0" fontId="38" fillId="3" borderId="2" xfId="0" applyFont="1" applyFill="1" applyBorder="1"/>
    <xf numFmtId="0" fontId="24" fillId="0" borderId="0" xfId="0" applyFont="1" applyAlignment="1">
      <alignment wrapText="1"/>
    </xf>
    <xf numFmtId="0" fontId="32" fillId="0" borderId="0" xfId="0" applyFont="1" applyAlignment="1">
      <alignment vertical="center" wrapText="1"/>
    </xf>
    <xf numFmtId="0" fontId="6" fillId="3" borderId="0" xfId="0" applyFont="1" applyFill="1" applyAlignment="1">
      <alignment horizontal="left" wrapText="1"/>
    </xf>
    <xf numFmtId="14" fontId="30" fillId="2" borderId="3" xfId="0" applyNumberFormat="1" applyFont="1" applyFill="1" applyBorder="1" applyAlignment="1">
      <alignment horizontal="center" vertical="center" wrapText="1"/>
    </xf>
    <xf numFmtId="14" fontId="30" fillId="4" borderId="3" xfId="0" applyNumberFormat="1" applyFont="1" applyFill="1" applyBorder="1" applyAlignment="1">
      <alignment horizontal="center" vertical="center" wrapText="1"/>
    </xf>
    <xf numFmtId="14" fontId="30" fillId="0" borderId="3"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2" borderId="3" xfId="0" applyFont="1" applyFill="1" applyBorder="1"/>
    <xf numFmtId="0" fontId="7" fillId="2" borderId="0" xfId="0" applyFont="1" applyFill="1"/>
    <xf numFmtId="0" fontId="6" fillId="3" borderId="2" xfId="0" applyFont="1" applyFill="1" applyBorder="1" applyAlignment="1"/>
    <xf numFmtId="0" fontId="6" fillId="3" borderId="0" xfId="0" applyFont="1" applyFill="1" applyAlignment="1">
      <alignment horizontal="left" wrapText="1"/>
    </xf>
    <xf numFmtId="0" fontId="39" fillId="4" borderId="0" xfId="0" applyFont="1" applyFill="1"/>
    <xf numFmtId="0" fontId="39" fillId="0" borderId="0" xfId="0" applyFont="1"/>
    <xf numFmtId="0" fontId="32" fillId="0" borderId="0" xfId="0" applyFont="1" applyAlignment="1">
      <alignment horizontal="right" vertical="center" wrapText="1"/>
    </xf>
    <xf numFmtId="0" fontId="40" fillId="0" borderId="0" xfId="0" applyFont="1" applyAlignment="1">
      <alignment horizontal="left" vertical="center" wrapText="1"/>
    </xf>
    <xf numFmtId="1" fontId="30" fillId="2" borderId="3" xfId="0" applyNumberFormat="1" applyFont="1" applyFill="1" applyBorder="1" applyAlignment="1">
      <alignment horizontal="center" vertical="center" wrapText="1"/>
    </xf>
    <xf numFmtId="1" fontId="7" fillId="0" borderId="3" xfId="0" applyNumberFormat="1" applyFont="1" applyFill="1" applyBorder="1"/>
    <xf numFmtId="0" fontId="22" fillId="3" borderId="13" xfId="0" applyFont="1" applyFill="1" applyBorder="1" applyAlignment="1">
      <alignment horizontal="left" vertical="center"/>
    </xf>
    <xf numFmtId="0" fontId="6" fillId="3" borderId="0" xfId="1" applyFont="1" applyFill="1" applyAlignment="1">
      <alignment horizontal="left" vertical="center"/>
    </xf>
    <xf numFmtId="0" fontId="38" fillId="3" borderId="0" xfId="0" applyFont="1" applyFill="1"/>
    <xf numFmtId="0" fontId="5" fillId="3" borderId="0" xfId="0" applyFont="1" applyFill="1"/>
    <xf numFmtId="0" fontId="38" fillId="3" borderId="0" xfId="0" applyFont="1" applyFill="1" applyAlignment="1">
      <alignment horizontal="left" vertical="center"/>
    </xf>
    <xf numFmtId="0" fontId="38" fillId="3" borderId="0" xfId="0" applyFont="1" applyFill="1" applyAlignment="1">
      <alignment vertical="center"/>
    </xf>
    <xf numFmtId="0" fontId="38" fillId="3" borderId="0" xfId="0" applyFont="1" applyFill="1" applyAlignment="1">
      <alignment horizontal="left" vertical="center" wrapText="1"/>
    </xf>
    <xf numFmtId="0" fontId="40" fillId="3" borderId="0" xfId="0" applyFont="1" applyFill="1" applyAlignment="1">
      <alignment horizontal="left" vertical="center" wrapText="1"/>
    </xf>
    <xf numFmtId="0" fontId="7" fillId="0" borderId="14" xfId="0" applyFont="1" applyBorder="1" applyAlignment="1">
      <alignment wrapText="1"/>
    </xf>
    <xf numFmtId="0" fontId="7" fillId="0" borderId="15" xfId="0" applyFont="1" applyBorder="1" applyAlignment="1">
      <alignment wrapText="1"/>
    </xf>
    <xf numFmtId="0" fontId="7" fillId="0" borderId="16" xfId="0" applyFont="1" applyBorder="1" applyAlignment="1">
      <alignment wrapText="1"/>
    </xf>
    <xf numFmtId="0" fontId="7" fillId="0" borderId="0" xfId="0" applyFont="1" applyBorder="1" applyAlignment="1">
      <alignment wrapText="1"/>
    </xf>
    <xf numFmtId="0" fontId="7" fillId="0" borderId="17" xfId="0" applyFont="1" applyBorder="1" applyAlignment="1">
      <alignment wrapText="1"/>
    </xf>
    <xf numFmtId="0" fontId="30" fillId="0" borderId="0"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6" fillId="4" borderId="0" xfId="0" applyFont="1" applyFill="1"/>
    <xf numFmtId="0" fontId="46" fillId="4" borderId="0" xfId="0" applyFont="1" applyFill="1"/>
    <xf numFmtId="0" fontId="32" fillId="0" borderId="3" xfId="0" applyFont="1" applyBorder="1" applyAlignment="1">
      <alignment vertical="center"/>
    </xf>
    <xf numFmtId="0" fontId="0" fillId="0" borderId="3" xfId="0" applyBorder="1"/>
    <xf numFmtId="0" fontId="5" fillId="0" borderId="3" xfId="0" applyFont="1" applyBorder="1"/>
    <xf numFmtId="0" fontId="32" fillId="0" borderId="0" xfId="0" applyFont="1" applyBorder="1" applyAlignment="1">
      <alignment vertical="center"/>
    </xf>
    <xf numFmtId="0" fontId="0" fillId="0" borderId="0" xfId="0" applyBorder="1"/>
    <xf numFmtId="0" fontId="5" fillId="0" borderId="0" xfId="0" applyFont="1" applyBorder="1"/>
    <xf numFmtId="0" fontId="7" fillId="0" borderId="0" xfId="0" applyFont="1" applyAlignment="1">
      <alignment vertical="top"/>
    </xf>
    <xf numFmtId="0" fontId="7" fillId="0" borderId="3" xfId="0" applyFont="1" applyBorder="1" applyAlignment="1">
      <alignment horizontal="left" vertical="top" wrapText="1"/>
    </xf>
    <xf numFmtId="0" fontId="32" fillId="0" borderId="0" xfId="1" applyFont="1" applyAlignment="1">
      <alignment horizontal="left" vertical="top" wrapText="1"/>
    </xf>
    <xf numFmtId="0" fontId="47" fillId="0" borderId="0" xfId="0" applyFont="1" applyAlignment="1">
      <alignment vertical="center" wrapText="1"/>
    </xf>
    <xf numFmtId="0" fontId="5" fillId="0" borderId="5" xfId="0" applyFont="1" applyBorder="1"/>
    <xf numFmtId="0" fontId="7" fillId="0" borderId="0" xfId="0" applyFont="1" applyBorder="1" applyAlignment="1">
      <alignment horizontal="left" vertical="top" wrapText="1"/>
    </xf>
    <xf numFmtId="0" fontId="32" fillId="3" borderId="21" xfId="1" applyFont="1" applyFill="1" applyBorder="1" applyAlignment="1">
      <alignment horizontal="left" vertical="top" wrapText="1"/>
    </xf>
    <xf numFmtId="0" fontId="19" fillId="0" borderId="0" xfId="0" applyFont="1" applyAlignment="1">
      <alignment horizontal="left" vertical="center" wrapText="1"/>
    </xf>
    <xf numFmtId="0" fontId="38" fillId="3" borderId="0" xfId="0" applyFont="1" applyFill="1" applyAlignment="1">
      <alignment vertical="center" wrapText="1"/>
    </xf>
    <xf numFmtId="0" fontId="47" fillId="3" borderId="0" xfId="0" applyFont="1" applyFill="1" applyAlignment="1">
      <alignment vertical="center" wrapText="1"/>
    </xf>
    <xf numFmtId="0" fontId="47" fillId="0" borderId="12" xfId="0" applyFont="1" applyFill="1" applyBorder="1" applyAlignment="1">
      <alignment vertical="center" wrapText="1"/>
    </xf>
    <xf numFmtId="0" fontId="6" fillId="3" borderId="1" xfId="0" applyFont="1" applyFill="1" applyBorder="1" applyAlignment="1">
      <alignment horizontal="left" vertical="top" wrapText="1"/>
    </xf>
    <xf numFmtId="0" fontId="32" fillId="0" borderId="0" xfId="1" applyFont="1" applyFill="1" applyAlignment="1">
      <alignment horizontal="left" vertical="top" wrapText="1"/>
    </xf>
    <xf numFmtId="0" fontId="47" fillId="0" borderId="12" xfId="0" applyFont="1" applyFill="1" applyBorder="1" applyAlignment="1">
      <alignment horizontal="left" vertical="center" wrapText="1" indent="1"/>
    </xf>
    <xf numFmtId="1" fontId="30" fillId="0" borderId="0" xfId="0" applyNumberFormat="1" applyFont="1" applyFill="1" applyBorder="1" applyAlignment="1">
      <alignment horizontal="center" vertical="center" wrapText="1"/>
    </xf>
    <xf numFmtId="0" fontId="7" fillId="0" borderId="0" xfId="0" applyFont="1" applyFill="1" applyBorder="1" applyAlignment="1">
      <alignment horizontal="right"/>
    </xf>
    <xf numFmtId="0" fontId="7" fillId="0" borderId="0" xfId="0" applyFont="1" applyFill="1" applyBorder="1"/>
    <xf numFmtId="0" fontId="7" fillId="0" borderId="22" xfId="0" applyFont="1" applyFill="1" applyBorder="1" applyAlignment="1">
      <alignment horizontal="right"/>
    </xf>
    <xf numFmtId="1" fontId="30" fillId="0" borderId="22" xfId="0" applyNumberFormat="1" applyFont="1" applyFill="1" applyBorder="1" applyAlignment="1">
      <alignment horizontal="center" vertical="center" wrapText="1"/>
    </xf>
    <xf numFmtId="0" fontId="6" fillId="3" borderId="1" xfId="0" applyFont="1" applyFill="1" applyBorder="1" applyAlignment="1">
      <alignment horizontal="center" vertical="center"/>
    </xf>
    <xf numFmtId="0" fontId="6" fillId="3" borderId="2" xfId="0" applyFont="1" applyFill="1" applyBorder="1" applyAlignment="1">
      <alignment horizontal="center" vertical="center"/>
    </xf>
    <xf numFmtId="0" fontId="30" fillId="2" borderId="0" xfId="0" applyFont="1" applyFill="1" applyAlignment="1">
      <alignment horizontal="center" vertical="center"/>
    </xf>
    <xf numFmtId="0" fontId="6" fillId="3" borderId="1" xfId="0" applyFont="1" applyFill="1" applyBorder="1" applyAlignment="1">
      <alignment horizontal="center" wrapText="1"/>
    </xf>
    <xf numFmtId="1" fontId="7" fillId="0" borderId="0" xfId="0" applyNumberFormat="1" applyFont="1" applyFill="1" applyBorder="1"/>
    <xf numFmtId="0" fontId="6" fillId="3" borderId="2" xfId="0" applyFont="1" applyFill="1" applyBorder="1" applyAlignment="1">
      <alignment wrapText="1"/>
    </xf>
    <xf numFmtId="0" fontId="54" fillId="0" borderId="0" xfId="0" applyFont="1"/>
    <xf numFmtId="0" fontId="7" fillId="0" borderId="3" xfId="0" applyFont="1" applyFill="1" applyBorder="1" applyAlignment="1"/>
    <xf numFmtId="0" fontId="6" fillId="3" borderId="3" xfId="0" applyFont="1" applyFill="1" applyBorder="1" applyAlignment="1">
      <alignment wrapText="1"/>
    </xf>
    <xf numFmtId="0" fontId="30" fillId="0" borderId="3" xfId="0" applyNumberFormat="1" applyFont="1" applyFill="1" applyBorder="1" applyAlignment="1">
      <alignment horizontal="center" vertical="center" wrapText="1"/>
    </xf>
    <xf numFmtId="0" fontId="6" fillId="3" borderId="3" xfId="1" applyFont="1" applyFill="1" applyBorder="1" applyAlignment="1">
      <alignment horizontal="left" vertical="center" wrapText="1"/>
    </xf>
    <xf numFmtId="0" fontId="7" fillId="0" borderId="3" xfId="0" applyFont="1" applyFill="1" applyBorder="1" applyAlignment="1">
      <alignment wrapText="1"/>
    </xf>
    <xf numFmtId="0" fontId="6" fillId="3" borderId="3" xfId="1" applyFont="1" applyFill="1" applyBorder="1" applyAlignment="1">
      <alignment horizontal="left" vertical="center"/>
    </xf>
    <xf numFmtId="0" fontId="38" fillId="3" borderId="3" xfId="0" applyFont="1" applyFill="1" applyBorder="1" applyAlignment="1">
      <alignment horizontal="left" wrapText="1"/>
    </xf>
    <xf numFmtId="0" fontId="38" fillId="3" borderId="3" xfId="0" applyFont="1" applyFill="1" applyBorder="1" applyAlignment="1">
      <alignment horizontal="left" vertical="center"/>
    </xf>
    <xf numFmtId="0" fontId="32" fillId="0" borderId="3" xfId="0" applyFont="1" applyBorder="1" applyAlignment="1">
      <alignment vertical="center" wrapText="1"/>
    </xf>
    <xf numFmtId="0" fontId="0" fillId="0" borderId="0" xfId="0" applyFill="1" applyBorder="1"/>
    <xf numFmtId="0" fontId="32" fillId="0" borderId="3" xfId="0" applyFont="1" applyFill="1" applyBorder="1" applyAlignment="1">
      <alignment horizontal="left" vertical="center" wrapText="1"/>
    </xf>
    <xf numFmtId="0" fontId="32" fillId="0" borderId="3" xfId="1" applyFont="1" applyFill="1" applyBorder="1" applyAlignment="1">
      <alignment horizontal="left" vertical="center" wrapText="1"/>
    </xf>
    <xf numFmtId="0" fontId="32" fillId="0" borderId="0" xfId="1" applyFont="1" applyFill="1" applyAlignment="1">
      <alignment horizontal="left" vertical="center"/>
    </xf>
    <xf numFmtId="0" fontId="7" fillId="0" borderId="28" xfId="0" applyFont="1" applyFill="1" applyBorder="1"/>
    <xf numFmtId="14" fontId="30" fillId="0" borderId="28" xfId="0" applyNumberFormat="1" applyFont="1" applyFill="1" applyBorder="1" applyAlignment="1">
      <alignment horizontal="center" vertical="center" wrapText="1"/>
    </xf>
    <xf numFmtId="0" fontId="7" fillId="0" borderId="5" xfId="0" applyFont="1" applyFill="1" applyBorder="1" applyAlignment="1">
      <alignment horizontal="right"/>
    </xf>
    <xf numFmtId="0" fontId="7" fillId="0" borderId="3" xfId="0" applyFont="1" applyFill="1" applyBorder="1" applyAlignment="1">
      <alignment vertical="top" wrapText="1"/>
    </xf>
    <xf numFmtId="0" fontId="32" fillId="0" borderId="0" xfId="1" applyFont="1" applyBorder="1" applyAlignment="1">
      <alignment horizontal="left" vertical="center" wrapText="1"/>
    </xf>
    <xf numFmtId="0" fontId="7" fillId="0" borderId="3" xfId="0" applyFont="1" applyFill="1" applyBorder="1" applyAlignment="1">
      <alignment horizontal="left" vertical="top" wrapText="1"/>
    </xf>
    <xf numFmtId="0" fontId="0" fillId="0" borderId="0" xfId="0" applyFill="1" applyAlignment="1">
      <alignment vertical="top"/>
    </xf>
    <xf numFmtId="0" fontId="0" fillId="0" borderId="0" xfId="0" applyFill="1" applyAlignment="1"/>
    <xf numFmtId="0" fontId="7" fillId="0" borderId="0" xfId="0" applyFont="1" applyAlignment="1"/>
    <xf numFmtId="0" fontId="6" fillId="3" borderId="3" xfId="0" applyFont="1" applyFill="1" applyBorder="1" applyAlignment="1">
      <alignment vertical="top" wrapText="1"/>
    </xf>
    <xf numFmtId="0" fontId="7" fillId="0" borderId="3" xfId="0" applyFont="1" applyBorder="1" applyAlignment="1">
      <alignment wrapText="1"/>
    </xf>
    <xf numFmtId="0" fontId="7" fillId="9" borderId="3" xfId="0" applyFont="1" applyFill="1" applyBorder="1"/>
    <xf numFmtId="0" fontId="30" fillId="0" borderId="28" xfId="0" applyNumberFormat="1" applyFont="1" applyFill="1" applyBorder="1" applyAlignment="1">
      <alignment horizontal="center" vertical="center" wrapText="1"/>
    </xf>
    <xf numFmtId="1" fontId="7" fillId="0" borderId="28" xfId="0" applyNumberFormat="1" applyFont="1" applyFill="1" applyBorder="1"/>
    <xf numFmtId="0" fontId="6" fillId="0" borderId="31" xfId="0" applyFont="1" applyFill="1" applyBorder="1" applyAlignment="1">
      <alignment horizontal="center" vertical="center" wrapText="1"/>
    </xf>
    <xf numFmtId="0" fontId="7" fillId="0" borderId="31" xfId="0" applyFont="1" applyFill="1" applyBorder="1"/>
    <xf numFmtId="0" fontId="7" fillId="0" borderId="31" xfId="0" applyFont="1" applyFill="1" applyBorder="1" applyAlignment="1">
      <alignment horizontal="right"/>
    </xf>
    <xf numFmtId="0" fontId="6" fillId="8" borderId="30" xfId="0" applyFont="1" applyFill="1" applyBorder="1" applyAlignment="1">
      <alignment wrapText="1"/>
    </xf>
    <xf numFmtId="0" fontId="6" fillId="10" borderId="31" xfId="0" applyFont="1" applyFill="1" applyBorder="1" applyAlignment="1">
      <alignment horizontal="center" vertical="center" wrapText="1"/>
    </xf>
    <xf numFmtId="0" fontId="7" fillId="0" borderId="32" xfId="0" applyFont="1" applyFill="1" applyBorder="1" applyAlignment="1">
      <alignment horizontal="right"/>
    </xf>
    <xf numFmtId="0" fontId="7" fillId="0" borderId="30" xfId="0" applyFont="1" applyFill="1" applyBorder="1" applyAlignment="1">
      <alignment horizontal="right"/>
    </xf>
    <xf numFmtId="0" fontId="7" fillId="9" borderId="29" xfId="0" applyFont="1" applyFill="1" applyBorder="1"/>
    <xf numFmtId="0" fontId="7" fillId="0" borderId="26" xfId="0" applyFont="1" applyFill="1" applyBorder="1" applyAlignment="1">
      <alignment horizontal="right"/>
    </xf>
    <xf numFmtId="0" fontId="6" fillId="3" borderId="33" xfId="0" applyFont="1" applyFill="1" applyBorder="1" applyAlignment="1">
      <alignment wrapText="1"/>
    </xf>
    <xf numFmtId="0" fontId="7" fillId="0" borderId="3" xfId="0" applyFont="1" applyFill="1" applyBorder="1" applyAlignment="1">
      <alignment horizontal="center" vertical="center" wrapText="1"/>
    </xf>
    <xf numFmtId="0" fontId="0" fillId="0" borderId="0" xfId="0" applyFont="1" applyFill="1"/>
    <xf numFmtId="0" fontId="6" fillId="0" borderId="3" xfId="1" applyFont="1" applyFill="1" applyBorder="1" applyAlignment="1">
      <alignment horizontal="left" vertical="center" wrapText="1"/>
    </xf>
    <xf numFmtId="0" fontId="24" fillId="0" borderId="3" xfId="0" applyFont="1" applyFill="1" applyBorder="1" applyAlignment="1">
      <alignment wrapText="1"/>
    </xf>
    <xf numFmtId="0" fontId="32" fillId="0" borderId="3" xfId="0" applyFont="1" applyFill="1" applyBorder="1" applyAlignment="1">
      <alignment horizontal="left" vertical="top" wrapText="1"/>
    </xf>
    <xf numFmtId="0" fontId="32" fillId="0" borderId="27" xfId="0" applyFont="1" applyFill="1" applyBorder="1" applyAlignment="1">
      <alignment horizontal="left" vertical="center" wrapText="1"/>
    </xf>
    <xf numFmtId="0" fontId="38" fillId="3" borderId="3" xfId="0" applyFont="1" applyFill="1" applyBorder="1"/>
    <xf numFmtId="0" fontId="6" fillId="3" borderId="3" xfId="0" applyFont="1" applyFill="1" applyBorder="1" applyAlignment="1">
      <alignment vertical="center" wrapText="1"/>
    </xf>
    <xf numFmtId="14" fontId="30" fillId="0" borderId="0" xfId="0" applyNumberFormat="1" applyFont="1" applyFill="1" applyBorder="1" applyAlignment="1">
      <alignment horizontal="center" vertical="center" wrapText="1"/>
    </xf>
    <xf numFmtId="0" fontId="30" fillId="0" borderId="0" xfId="0" applyNumberFormat="1" applyFont="1" applyFill="1" applyBorder="1" applyAlignment="1">
      <alignment horizontal="center" vertical="center" wrapText="1"/>
    </xf>
    <xf numFmtId="0" fontId="7" fillId="0" borderId="3" xfId="0" applyFont="1" applyFill="1" applyBorder="1" applyAlignment="1">
      <alignment vertical="center" wrapText="1"/>
    </xf>
    <xf numFmtId="0" fontId="32" fillId="0" borderId="26" xfId="0" applyFont="1" applyFill="1" applyBorder="1" applyAlignment="1">
      <alignment horizontal="left" vertical="center" wrapText="1"/>
    </xf>
    <xf numFmtId="0" fontId="38" fillId="0" borderId="26" xfId="0" applyFont="1" applyFill="1" applyBorder="1" applyAlignment="1">
      <alignment horizontal="left" vertical="center" wrapText="1"/>
    </xf>
    <xf numFmtId="0" fontId="32" fillId="0" borderId="27" xfId="0" applyFont="1" applyFill="1" applyBorder="1" applyAlignment="1">
      <alignment horizontal="left" vertical="top" wrapText="1"/>
    </xf>
    <xf numFmtId="0" fontId="7" fillId="5" borderId="3" xfId="0" applyFont="1" applyFill="1" applyBorder="1"/>
    <xf numFmtId="1" fontId="7" fillId="9" borderId="29" xfId="0" applyNumberFormat="1" applyFont="1" applyFill="1" applyBorder="1"/>
    <xf numFmtId="0" fontId="24" fillId="0" borderId="3" xfId="0" applyFont="1" applyBorder="1" applyAlignment="1">
      <alignment vertical="top" wrapText="1"/>
    </xf>
    <xf numFmtId="0" fontId="7" fillId="4" borderId="3" xfId="0" applyFont="1" applyFill="1" applyBorder="1"/>
    <xf numFmtId="0" fontId="7" fillId="11" borderId="3" xfId="0" applyFont="1" applyFill="1" applyBorder="1"/>
    <xf numFmtId="0" fontId="7" fillId="12" borderId="3" xfId="0" applyFont="1" applyFill="1" applyBorder="1"/>
    <xf numFmtId="0" fontId="7" fillId="0" borderId="34" xfId="0" applyFont="1" applyFill="1" applyBorder="1" applyAlignment="1">
      <alignment horizontal="right"/>
    </xf>
    <xf numFmtId="0" fontId="7" fillId="0" borderId="26" xfId="0" applyFont="1" applyFill="1" applyBorder="1" applyAlignment="1"/>
    <xf numFmtId="0" fontId="7" fillId="0" borderId="35" xfId="0" applyFont="1" applyFill="1" applyBorder="1"/>
    <xf numFmtId="0" fontId="24" fillId="0" borderId="0" xfId="0" applyFont="1" applyFill="1" applyBorder="1" applyAlignment="1">
      <alignment wrapText="1"/>
    </xf>
    <xf numFmtId="14" fontId="61" fillId="0" borderId="3" xfId="0" applyNumberFormat="1" applyFont="1" applyFill="1" applyBorder="1" applyAlignment="1">
      <alignment horizontal="center" vertical="center" wrapText="1"/>
    </xf>
    <xf numFmtId="0" fontId="6" fillId="3" borderId="0" xfId="0" applyFont="1" applyFill="1" applyAlignment="1">
      <alignment horizontal="left"/>
    </xf>
    <xf numFmtId="0" fontId="7" fillId="0" borderId="0" xfId="0" applyFont="1" applyFill="1" applyBorder="1" applyAlignment="1">
      <alignment vertical="center" wrapText="1"/>
    </xf>
    <xf numFmtId="0" fontId="7" fillId="4" borderId="33" xfId="0" applyFont="1" applyFill="1" applyBorder="1" applyAlignment="1">
      <alignment vertical="center" wrapText="1"/>
    </xf>
    <xf numFmtId="0" fontId="32" fillId="0" borderId="3" xfId="1" applyFont="1" applyBorder="1" applyAlignment="1">
      <alignment horizontal="left" vertical="top" wrapText="1"/>
    </xf>
    <xf numFmtId="0" fontId="32" fillId="0" borderId="3" xfId="0" applyFont="1" applyFill="1" applyBorder="1" applyAlignment="1">
      <alignment horizontal="left" vertical="top"/>
    </xf>
    <xf numFmtId="0" fontId="38" fillId="0" borderId="26" xfId="0" applyFont="1" applyFill="1" applyBorder="1" applyAlignment="1">
      <alignment horizontal="left" vertical="center"/>
    </xf>
    <xf numFmtId="0" fontId="32" fillId="0" borderId="27" xfId="0" applyFont="1" applyFill="1" applyBorder="1" applyAlignment="1">
      <alignment horizontal="left" vertical="center"/>
    </xf>
    <xf numFmtId="0" fontId="32" fillId="0" borderId="27" xfId="0" applyFont="1" applyFill="1" applyBorder="1" applyAlignment="1">
      <alignment horizontal="left" vertical="top"/>
    </xf>
    <xf numFmtId="0" fontId="32" fillId="0" borderId="26" xfId="0" applyFont="1" applyFill="1" applyBorder="1" applyAlignment="1">
      <alignment horizontal="left" vertical="center"/>
    </xf>
    <xf numFmtId="0" fontId="32" fillId="0" borderId="12" xfId="0" applyFont="1" applyFill="1" applyBorder="1" applyAlignment="1">
      <alignment horizontal="left" vertical="top"/>
    </xf>
    <xf numFmtId="0" fontId="32" fillId="0" borderId="30" xfId="0" applyFont="1" applyFill="1" applyBorder="1" applyAlignment="1">
      <alignment horizontal="left" vertical="top" wrapText="1"/>
    </xf>
    <xf numFmtId="0" fontId="32" fillId="0" borderId="36" xfId="0" applyFont="1" applyFill="1" applyBorder="1" applyAlignment="1">
      <alignment horizontal="left" vertical="top" wrapText="1"/>
    </xf>
    <xf numFmtId="0" fontId="0" fillId="0" borderId="0" xfId="0" applyFill="1" applyBorder="1" applyAlignment="1">
      <alignment wrapText="1"/>
    </xf>
    <xf numFmtId="0" fontId="32" fillId="0" borderId="30" xfId="0" applyFont="1" applyFill="1" applyBorder="1" applyAlignment="1">
      <alignment horizontal="left" vertical="center" wrapText="1"/>
    </xf>
    <xf numFmtId="0" fontId="32" fillId="0" borderId="36" xfId="0" applyFont="1" applyFill="1" applyBorder="1" applyAlignment="1">
      <alignment horizontal="left" vertical="center" wrapText="1"/>
    </xf>
    <xf numFmtId="0" fontId="0" fillId="0" borderId="0" xfId="0" applyFill="1" applyAlignment="1">
      <alignment wrapText="1"/>
    </xf>
    <xf numFmtId="0" fontId="6" fillId="0" borderId="2" xfId="0" applyFont="1" applyFill="1" applyBorder="1" applyAlignment="1">
      <alignment wrapText="1"/>
    </xf>
    <xf numFmtId="0" fontId="6" fillId="0" borderId="0" xfId="0" applyFont="1" applyFill="1" applyAlignment="1">
      <alignment wrapText="1"/>
    </xf>
    <xf numFmtId="14" fontId="30" fillId="4" borderId="28" xfId="0" applyNumberFormat="1" applyFont="1" applyFill="1" applyBorder="1" applyAlignment="1">
      <alignment horizontal="center" vertical="center" wrapText="1"/>
    </xf>
    <xf numFmtId="0" fontId="7" fillId="0" borderId="33" xfId="0" applyFont="1" applyFill="1" applyBorder="1" applyAlignment="1">
      <alignment vertical="center" wrapText="1"/>
    </xf>
    <xf numFmtId="0" fontId="53" fillId="4" borderId="0" xfId="0" applyFont="1" applyFill="1" applyAlignment="1">
      <alignment horizontal="center" wrapText="1"/>
    </xf>
    <xf numFmtId="0" fontId="7" fillId="0" borderId="22" xfId="0" applyFont="1" applyFill="1" applyBorder="1" applyAlignment="1">
      <alignment horizontal="left" vertical="top" wrapText="1"/>
    </xf>
    <xf numFmtId="0" fontId="7" fillId="0" borderId="0" xfId="0" applyFont="1" applyFill="1" applyBorder="1" applyAlignment="1">
      <alignment horizontal="left" vertical="top" wrapText="1"/>
    </xf>
    <xf numFmtId="0" fontId="6" fillId="3" borderId="0" xfId="0" applyFont="1" applyFill="1" applyAlignment="1">
      <alignment horizontal="left" wrapText="1"/>
    </xf>
    <xf numFmtId="0" fontId="41" fillId="0" borderId="0" xfId="0" applyFont="1" applyAlignment="1">
      <alignment horizontal="left" vertical="center" wrapText="1"/>
    </xf>
    <xf numFmtId="0" fontId="42" fillId="0" borderId="0" xfId="0" applyFont="1" applyAlignment="1">
      <alignment horizontal="left" vertical="top" wrapText="1"/>
    </xf>
    <xf numFmtId="0" fontId="43" fillId="0" borderId="0" xfId="0" applyFont="1" applyAlignment="1">
      <alignment horizontal="left" vertical="top"/>
    </xf>
    <xf numFmtId="0" fontId="44" fillId="0" borderId="18" xfId="0" applyFont="1" applyBorder="1" applyAlignment="1">
      <alignment horizontal="left" vertical="top" wrapText="1"/>
    </xf>
    <xf numFmtId="0" fontId="44" fillId="0" borderId="14" xfId="0" applyFont="1" applyBorder="1" applyAlignment="1">
      <alignment horizontal="left" vertical="top" wrapText="1"/>
    </xf>
    <xf numFmtId="0" fontId="44" fillId="0" borderId="16" xfId="0" applyFont="1" applyBorder="1" applyAlignment="1">
      <alignment horizontal="left" vertical="top" wrapText="1"/>
    </xf>
    <xf numFmtId="0" fontId="44" fillId="0" borderId="0" xfId="0" applyFont="1" applyBorder="1" applyAlignment="1">
      <alignment horizontal="left" vertical="top" wrapText="1"/>
    </xf>
    <xf numFmtId="0" fontId="44" fillId="0" borderId="19" xfId="0" applyFont="1" applyBorder="1" applyAlignment="1">
      <alignment horizontal="left" vertical="top" wrapText="1"/>
    </xf>
    <xf numFmtId="0" fontId="44" fillId="0" borderId="20" xfId="0" applyFont="1" applyBorder="1" applyAlignment="1">
      <alignment horizontal="left" vertical="top" wrapText="1"/>
    </xf>
    <xf numFmtId="0" fontId="32" fillId="2" borderId="18" xfId="0" applyFont="1" applyFill="1" applyBorder="1" applyAlignment="1">
      <alignment horizontal="left" vertical="top" wrapText="1"/>
    </xf>
    <xf numFmtId="0" fontId="32" fillId="2" borderId="16" xfId="0" applyFont="1" applyFill="1" applyBorder="1" applyAlignment="1">
      <alignment horizontal="left" vertical="top" wrapText="1"/>
    </xf>
    <xf numFmtId="0" fontId="32" fillId="2" borderId="19" xfId="0" applyFont="1" applyFill="1" applyBorder="1" applyAlignment="1">
      <alignment horizontal="left" vertical="top" wrapText="1"/>
    </xf>
    <xf numFmtId="0" fontId="45" fillId="0" borderId="0" xfId="0" applyFont="1" applyAlignment="1">
      <alignment horizontal="left" wrapText="1"/>
    </xf>
    <xf numFmtId="0" fontId="18" fillId="4" borderId="11" xfId="0" applyFont="1" applyFill="1" applyBorder="1" applyAlignment="1">
      <alignment horizontal="center" vertical="top" wrapText="1"/>
    </xf>
    <xf numFmtId="0" fontId="18" fillId="4" borderId="22" xfId="0" applyFont="1" applyFill="1" applyBorder="1" applyAlignment="1">
      <alignment horizontal="center" vertical="top" wrapText="1"/>
    </xf>
    <xf numFmtId="0" fontId="18" fillId="4" borderId="23" xfId="0" applyFont="1" applyFill="1" applyBorder="1" applyAlignment="1">
      <alignment horizontal="center" vertical="top" wrapText="1"/>
    </xf>
    <xf numFmtId="0" fontId="18" fillId="4" borderId="4" xfId="0" applyFont="1" applyFill="1" applyBorder="1" applyAlignment="1">
      <alignment horizontal="center" vertical="top" wrapText="1"/>
    </xf>
    <xf numFmtId="0" fontId="18" fillId="4" borderId="0" xfId="0" applyFont="1" applyFill="1" applyBorder="1" applyAlignment="1">
      <alignment horizontal="center" vertical="top" wrapText="1"/>
    </xf>
    <xf numFmtId="0" fontId="18" fillId="4" borderId="24" xfId="0" applyFont="1" applyFill="1" applyBorder="1" applyAlignment="1">
      <alignment horizontal="center" vertical="top" wrapText="1"/>
    </xf>
    <xf numFmtId="0" fontId="18" fillId="4" borderId="1" xfId="0" applyFont="1" applyFill="1" applyBorder="1" applyAlignment="1">
      <alignment horizontal="center" vertical="top" wrapText="1"/>
    </xf>
    <xf numFmtId="0" fontId="18" fillId="4" borderId="2" xfId="0" applyFont="1" applyFill="1" applyBorder="1" applyAlignment="1">
      <alignment horizontal="center" vertical="top" wrapText="1"/>
    </xf>
    <xf numFmtId="0" fontId="18" fillId="4" borderId="25" xfId="0" applyFont="1" applyFill="1" applyBorder="1" applyAlignment="1">
      <alignment horizontal="center" vertical="top" wrapText="1"/>
    </xf>
    <xf numFmtId="0" fontId="32" fillId="0" borderId="26" xfId="0" applyFont="1" applyFill="1" applyBorder="1" applyAlignment="1">
      <alignment horizontal="left" wrapText="1"/>
    </xf>
    <xf numFmtId="0" fontId="32" fillId="0" borderId="27" xfId="0" applyFont="1" applyFill="1" applyBorder="1" applyAlignment="1">
      <alignment horizontal="left" wrapText="1"/>
    </xf>
    <xf numFmtId="0" fontId="24" fillId="0" borderId="26" xfId="0" applyFont="1" applyFill="1" applyBorder="1" applyAlignment="1">
      <alignment horizontal="left" vertical="top" wrapText="1"/>
    </xf>
    <xf numFmtId="0" fontId="24" fillId="0" borderId="12" xfId="0" applyFont="1" applyFill="1" applyBorder="1" applyAlignment="1">
      <alignment horizontal="left" vertical="top" wrapText="1"/>
    </xf>
    <xf numFmtId="0" fontId="24" fillId="0" borderId="27" xfId="0" applyFont="1" applyFill="1" applyBorder="1" applyAlignment="1">
      <alignment horizontal="left" vertical="top" wrapText="1"/>
    </xf>
    <xf numFmtId="0" fontId="7" fillId="0" borderId="16"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6" fillId="0" borderId="4" xfId="0" applyFont="1" applyFill="1" applyBorder="1" applyAlignment="1">
      <alignment horizontal="center" vertical="top" wrapText="1"/>
    </xf>
    <xf numFmtId="0" fontId="6" fillId="0" borderId="0" xfId="0" applyFont="1" applyFill="1" applyBorder="1" applyAlignment="1">
      <alignment horizontal="center" vertical="top" wrapText="1"/>
    </xf>
    <xf numFmtId="0" fontId="6" fillId="4" borderId="4" xfId="0" applyFont="1" applyFill="1" applyBorder="1" applyAlignment="1">
      <alignment horizontal="center" vertical="top" wrapText="1"/>
    </xf>
    <xf numFmtId="0" fontId="6" fillId="4" borderId="0" xfId="0" applyFont="1" applyFill="1" applyBorder="1" applyAlignment="1">
      <alignment horizontal="center" vertical="top" wrapText="1"/>
    </xf>
    <xf numFmtId="0" fontId="36" fillId="2" borderId="0" xfId="0" applyFont="1" applyFill="1" applyAlignment="1">
      <alignment horizontal="left" vertical="center"/>
    </xf>
  </cellXfs>
  <cellStyles count="6">
    <cellStyle name="Обычный" xfId="0" builtinId="0"/>
    <cellStyle name="Обычный 2" xfId="1"/>
    <cellStyle name="Обычный 3 2" xfId="2"/>
    <cellStyle name="Обычный 4" xfId="3"/>
    <cellStyle name="Обычный 4 2" xfId="4"/>
    <cellStyle name="Обычный 4 3" xfId="5"/>
  </cellStyles>
  <dxfs count="0"/>
  <tableStyles count="0" defaultTableStyle="TableStyleMedium9" defaultPivotStyle="PivotStyleLight16"/>
  <colors>
    <mruColors>
      <color rgb="FFFFCCFF"/>
      <color rgb="FFFF99FF"/>
      <color rgb="FFCCECFF"/>
      <color rgb="FFB2E4A4"/>
      <color rgb="FFCCCCFF"/>
      <color rgb="FFFAB5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66675</xdr:rowOff>
    </xdr:from>
    <xdr:to>
      <xdr:col>19</xdr:col>
      <xdr:colOff>283861</xdr:colOff>
      <xdr:row>68</xdr:row>
      <xdr:rowOff>8962</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9286875"/>
          <a:ext cx="15114286" cy="4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40</xdr:row>
      <xdr:rowOff>95250</xdr:rowOff>
    </xdr:from>
    <xdr:to>
      <xdr:col>21</xdr:col>
      <xdr:colOff>55155</xdr:colOff>
      <xdr:row>65</xdr:row>
      <xdr:rowOff>94727</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9220200"/>
          <a:ext cx="15961905" cy="41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40</xdr:row>
      <xdr:rowOff>28575</xdr:rowOff>
    </xdr:from>
    <xdr:to>
      <xdr:col>20</xdr:col>
      <xdr:colOff>464730</xdr:colOff>
      <xdr:row>65</xdr:row>
      <xdr:rowOff>104252</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9248775"/>
          <a:ext cx="15961905" cy="41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41</xdr:row>
      <xdr:rowOff>19050</xdr:rowOff>
    </xdr:from>
    <xdr:to>
      <xdr:col>20</xdr:col>
      <xdr:colOff>312330</xdr:colOff>
      <xdr:row>68</xdr:row>
      <xdr:rowOff>85202</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9391650"/>
          <a:ext cx="15961905" cy="41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40</xdr:row>
      <xdr:rowOff>57150</xdr:rowOff>
    </xdr:from>
    <xdr:to>
      <xdr:col>20</xdr:col>
      <xdr:colOff>312330</xdr:colOff>
      <xdr:row>67</xdr:row>
      <xdr:rowOff>123302</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9277350"/>
          <a:ext cx="15961905" cy="41809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39</xdr:row>
      <xdr:rowOff>66675</xdr:rowOff>
    </xdr:from>
    <xdr:to>
      <xdr:col>20</xdr:col>
      <xdr:colOff>131355</xdr:colOff>
      <xdr:row>66</xdr:row>
      <xdr:rowOff>132827</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9134475"/>
          <a:ext cx="15961905" cy="41809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42</xdr:row>
      <xdr:rowOff>19050</xdr:rowOff>
    </xdr:from>
    <xdr:to>
      <xdr:col>11</xdr:col>
      <xdr:colOff>47625</xdr:colOff>
      <xdr:row>66</xdr:row>
      <xdr:rowOff>95250</xdr:rowOff>
    </xdr:to>
    <xdr:pic>
      <xdr:nvPicPr>
        <xdr:cNvPr id="14416"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68" t="45015" r="43388" b="12914"/>
        <a:stretch>
          <a:fillRect/>
        </a:stretch>
      </xdr:blipFill>
      <xdr:spPr bwMode="auto">
        <a:xfrm>
          <a:off x="0" y="10429875"/>
          <a:ext cx="10191750" cy="373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42</xdr:row>
      <xdr:rowOff>19050</xdr:rowOff>
    </xdr:from>
    <xdr:to>
      <xdr:col>17</xdr:col>
      <xdr:colOff>552450</xdr:colOff>
      <xdr:row>65</xdr:row>
      <xdr:rowOff>28575</xdr:rowOff>
    </xdr:to>
    <xdr:pic>
      <xdr:nvPicPr>
        <xdr:cNvPr id="15440"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68" t="45015" r="43388" b="12914"/>
        <a:stretch>
          <a:fillRect/>
        </a:stretch>
      </xdr:blipFill>
      <xdr:spPr bwMode="auto">
        <a:xfrm>
          <a:off x="0" y="10429875"/>
          <a:ext cx="14068425" cy="351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BX51"/>
  <sheetViews>
    <sheetView zoomScaleNormal="100" workbookViewId="0">
      <pane xSplit="1" topLeftCell="B1" activePane="topRight" state="frozen"/>
      <selection activeCell="BE26" sqref="BE26:BE27"/>
      <selection pane="topRight" activeCell="C31" sqref="C31"/>
    </sheetView>
  </sheetViews>
  <sheetFormatPr defaultColWidth="10" defaultRowHeight="12" x14ac:dyDescent="0.2"/>
  <cols>
    <col min="1" max="1" width="42.42578125" style="1" customWidth="1"/>
    <col min="2" max="16384" width="10" style="2"/>
  </cols>
  <sheetData>
    <row r="1" spans="1:76" s="5" customFormat="1" ht="25.5" customHeight="1" x14ac:dyDescent="0.2">
      <c r="A1" s="47" t="s">
        <v>50</v>
      </c>
    </row>
    <row r="2" spans="1:76" s="5" customFormat="1" ht="12.75" x14ac:dyDescent="0.2">
      <c r="A2" s="6" t="s">
        <v>242</v>
      </c>
    </row>
    <row r="3" spans="1:76" s="11" customFormat="1" ht="28.5" customHeight="1" x14ac:dyDescent="0.2">
      <c r="A3" s="74" t="s">
        <v>52</v>
      </c>
      <c r="B3" s="73" t="e">
        <f>'BAR BB| Open rates'!#REF!</f>
        <v>#REF!</v>
      </c>
      <c r="C3" s="73" t="e">
        <f>'BAR BB| Open rates'!#REF!</f>
        <v>#REF!</v>
      </c>
      <c r="D3" s="73" t="e">
        <f>'BAR BB| Open rates'!#REF!</f>
        <v>#REF!</v>
      </c>
      <c r="E3" s="73" t="e">
        <f>'BAR BB| Open rates'!#REF!</f>
        <v>#REF!</v>
      </c>
      <c r="F3" s="73" t="e">
        <f>'BAR BB| Open rates'!#REF!</f>
        <v>#REF!</v>
      </c>
      <c r="G3" s="73" t="e">
        <f>'BAR BB| Open rates'!#REF!</f>
        <v>#REF!</v>
      </c>
      <c r="H3" s="73" t="e">
        <f>'BAR BB| Open rates'!#REF!</f>
        <v>#REF!</v>
      </c>
      <c r="I3" s="73" t="e">
        <f>'BAR BB| Open rates'!#REF!</f>
        <v>#REF!</v>
      </c>
      <c r="J3" s="73" t="e">
        <f>'BAR BB| Open rates'!#REF!</f>
        <v>#REF!</v>
      </c>
      <c r="K3" s="73" t="e">
        <f>'BAR BB| Open rates'!#REF!</f>
        <v>#REF!</v>
      </c>
      <c r="L3" s="73" t="e">
        <f>'BAR BB| Open rates'!#REF!</f>
        <v>#REF!</v>
      </c>
      <c r="M3" s="73" t="e">
        <f>'BAR BB| Open rates'!#REF!</f>
        <v>#REF!</v>
      </c>
      <c r="N3" s="73" t="e">
        <f>'BAR BB| Open rates'!#REF!</f>
        <v>#REF!</v>
      </c>
      <c r="O3" s="73" t="e">
        <f>'BAR BB| Open rates'!#REF!</f>
        <v>#REF!</v>
      </c>
      <c r="P3" s="73" t="e">
        <f>'BAR BB| Open rates'!#REF!</f>
        <v>#REF!</v>
      </c>
      <c r="Q3" s="73" t="e">
        <f>'BAR BB| Open rates'!#REF!</f>
        <v>#REF!</v>
      </c>
      <c r="R3" s="73" t="e">
        <f>'BAR BB| Open rates'!#REF!</f>
        <v>#REF!</v>
      </c>
      <c r="S3" s="73" t="e">
        <f>'BAR BB| Open rates'!#REF!</f>
        <v>#REF!</v>
      </c>
      <c r="T3" s="73" t="e">
        <f>'BAR BB| Open rates'!#REF!</f>
        <v>#REF!</v>
      </c>
      <c r="U3" s="73" t="e">
        <f>'BAR BB| Open rates'!#REF!</f>
        <v>#REF!</v>
      </c>
      <c r="V3" s="73" t="e">
        <f>'BAR BB| Open rates'!#REF!</f>
        <v>#REF!</v>
      </c>
      <c r="W3" s="73" t="e">
        <f>'BAR BB| Open rates'!#REF!</f>
        <v>#REF!</v>
      </c>
      <c r="X3" s="73" t="e">
        <f>'BAR BB| Open rates'!#REF!</f>
        <v>#REF!</v>
      </c>
      <c r="Y3" s="73" t="e">
        <f>'BAR BB| Open rates'!#REF!</f>
        <v>#REF!</v>
      </c>
      <c r="Z3" s="73" t="e">
        <f>'BAR BB| Open rates'!#REF!</f>
        <v>#REF!</v>
      </c>
      <c r="AA3" s="73">
        <f>'BAR BB| Open rates'!B3</f>
        <v>45401</v>
      </c>
      <c r="AB3" s="73">
        <f>'BAR BB| Open rates'!D3</f>
        <v>45403</v>
      </c>
      <c r="AC3" s="73">
        <f>'BAR BB| Open rates'!E3</f>
        <v>45408</v>
      </c>
      <c r="AD3" s="73">
        <f>'BAR BB| Open rates'!F3</f>
        <v>45413</v>
      </c>
      <c r="AE3" s="73">
        <f>'BAR BB| Open rates'!G3</f>
        <v>45417</v>
      </c>
      <c r="AF3" s="73">
        <f>'BAR BB| Open rates'!I3</f>
        <v>45424</v>
      </c>
      <c r="AG3" s="73">
        <f>'BAR BB| Open rates'!J3</f>
        <v>45429</v>
      </c>
      <c r="AH3" s="73">
        <f>'BAR BB| Open rates'!K3</f>
        <v>45431</v>
      </c>
      <c r="AI3" s="73">
        <f>'BAR BB| Open rates'!L3</f>
        <v>45436</v>
      </c>
      <c r="AJ3" s="73">
        <f>'BAR BB| Open rates'!M3</f>
        <v>45438</v>
      </c>
      <c r="AK3" s="73">
        <f>'BAR BB| Open rates'!N3</f>
        <v>45443</v>
      </c>
      <c r="AL3" s="73">
        <f>'BAR BB| Open rates'!O3</f>
        <v>45444</v>
      </c>
      <c r="AM3" s="73">
        <f>'BAR BB| Open rates'!P3</f>
        <v>45446</v>
      </c>
      <c r="AN3" s="73">
        <f>'BAR BB| Open rates'!Q3</f>
        <v>45451</v>
      </c>
      <c r="AO3" s="73">
        <f>'BAR BB| Open rates'!R3</f>
        <v>45452</v>
      </c>
      <c r="AP3" s="73">
        <f>'BAR BB| Open rates'!S3</f>
        <v>45457</v>
      </c>
      <c r="AQ3" s="73">
        <f>'BAR BB| Open rates'!T3</f>
        <v>45460</v>
      </c>
      <c r="AR3" s="73">
        <f>'BAR BB| Open rates'!U3</f>
        <v>45465</v>
      </c>
      <c r="AS3" s="73">
        <f>'BAR BB| Open rates'!V3</f>
        <v>45468</v>
      </c>
      <c r="AT3" s="73">
        <f>'BAR BB| Open rates'!W3</f>
        <v>45471</v>
      </c>
      <c r="AU3" s="73">
        <f>'BAR BB| Open rates'!X3</f>
        <v>45473</v>
      </c>
      <c r="AV3" s="73">
        <f>'BAR BB| Open rates'!Y3</f>
        <v>45474</v>
      </c>
      <c r="AW3" s="73">
        <f>'BAR BB| Open rates'!Z3</f>
        <v>45478</v>
      </c>
      <c r="AX3" s="73">
        <f>'BAR BB| Open rates'!AA3</f>
        <v>45481</v>
      </c>
      <c r="AY3" s="73">
        <f>'BAR BB| Open rates'!AB3</f>
        <v>45485</v>
      </c>
      <c r="AZ3" s="73">
        <f>'BAR BB| Open rates'!AC3</f>
        <v>45488</v>
      </c>
      <c r="BA3" s="73">
        <f>'BAR BB| Open rates'!AD3</f>
        <v>45492</v>
      </c>
      <c r="BB3" s="73">
        <f>'BAR BB| Open rates'!AE3</f>
        <v>45495</v>
      </c>
      <c r="BC3" s="73">
        <f>'BAR BB| Open rates'!AF3</f>
        <v>45499</v>
      </c>
      <c r="BD3" s="73">
        <f>'BAR BB| Open rates'!AG3</f>
        <v>45502</v>
      </c>
      <c r="BE3" s="73">
        <f>'BAR BB| Open rates'!AH3</f>
        <v>45505</v>
      </c>
      <c r="BF3" s="73">
        <f>'BAR BB| Open rates'!AI3</f>
        <v>45506</v>
      </c>
      <c r="BG3" s="73">
        <f>'BAR BB| Open rates'!AJ3</f>
        <v>45509</v>
      </c>
      <c r="BH3" s="73">
        <f>'BAR BB| Open rates'!AK3</f>
        <v>45513</v>
      </c>
      <c r="BI3" s="73">
        <f>'BAR BB| Open rates'!AL3</f>
        <v>45516</v>
      </c>
      <c r="BJ3" s="73">
        <f>'BAR BB| Open rates'!AM3</f>
        <v>45520</v>
      </c>
      <c r="BK3" s="73">
        <f>'BAR BB| Open rates'!AN3</f>
        <v>45523</v>
      </c>
      <c r="BL3" s="73">
        <f>'BAR BB| Open rates'!AO3</f>
        <v>45526</v>
      </c>
      <c r="BM3" s="73">
        <f>'BAR BB| Open rates'!AP3</f>
        <v>45532</v>
      </c>
      <c r="BN3" s="73">
        <f>'BAR BB| Open rates'!AQ3</f>
        <v>45534</v>
      </c>
      <c r="BO3" s="73">
        <f>'BAR BB| Open rates'!AR3</f>
        <v>45536</v>
      </c>
      <c r="BP3" s="73">
        <f>'BAR BB| Open rates'!AS3</f>
        <v>45537</v>
      </c>
      <c r="BQ3" s="73">
        <f>'BAR BB| Open rates'!AT3</f>
        <v>45541</v>
      </c>
      <c r="BR3" s="73">
        <f>'BAR BB| Open rates'!AU3</f>
        <v>45544</v>
      </c>
      <c r="BS3" s="73">
        <f>'BAR BB| Open rates'!AV3</f>
        <v>45548</v>
      </c>
      <c r="BT3" s="73">
        <f>'BAR BB| Open rates'!AW3</f>
        <v>45551</v>
      </c>
      <c r="BU3" s="73">
        <f>'BAR BB| Open rates'!AX3</f>
        <v>45555</v>
      </c>
      <c r="BV3" s="73">
        <f>'BAR BB| Open rates'!AY3</f>
        <v>45558</v>
      </c>
      <c r="BW3" s="73">
        <f>'BAR BB| Open rates'!AZ3</f>
        <v>45562</v>
      </c>
      <c r="BX3" s="73">
        <f>'BAR BB| Open rates'!BA3</f>
        <v>45565</v>
      </c>
    </row>
    <row r="4" spans="1:76" s="11" customFormat="1" ht="28.5" customHeight="1" x14ac:dyDescent="0.2">
      <c r="A4" s="8"/>
      <c r="B4" s="73" t="e">
        <f>'BAR BB| Open rates'!#REF!</f>
        <v>#REF!</v>
      </c>
      <c r="C4" s="73" t="e">
        <f>'BAR BB| Open rates'!#REF!</f>
        <v>#REF!</v>
      </c>
      <c r="D4" s="73" t="e">
        <f>'BAR BB| Open rates'!#REF!</f>
        <v>#REF!</v>
      </c>
      <c r="E4" s="73" t="e">
        <f>'BAR BB| Open rates'!#REF!</f>
        <v>#REF!</v>
      </c>
      <c r="F4" s="73" t="e">
        <f>'BAR BB| Open rates'!#REF!</f>
        <v>#REF!</v>
      </c>
      <c r="G4" s="73" t="e">
        <f>'BAR BB| Open rates'!#REF!</f>
        <v>#REF!</v>
      </c>
      <c r="H4" s="73" t="e">
        <f>'BAR BB| Open rates'!#REF!</f>
        <v>#REF!</v>
      </c>
      <c r="I4" s="73" t="e">
        <f>'BAR BB| Open rates'!#REF!</f>
        <v>#REF!</v>
      </c>
      <c r="J4" s="73" t="e">
        <f>'BAR BB| Open rates'!#REF!</f>
        <v>#REF!</v>
      </c>
      <c r="K4" s="73" t="e">
        <f>'BAR BB| Open rates'!#REF!</f>
        <v>#REF!</v>
      </c>
      <c r="L4" s="73" t="e">
        <f>'BAR BB| Open rates'!#REF!</f>
        <v>#REF!</v>
      </c>
      <c r="M4" s="73" t="e">
        <f>'BAR BB| Open rates'!#REF!</f>
        <v>#REF!</v>
      </c>
      <c r="N4" s="73" t="e">
        <f>'BAR BB| Open rates'!#REF!</f>
        <v>#REF!</v>
      </c>
      <c r="O4" s="73" t="e">
        <f>'BAR BB| Open rates'!#REF!</f>
        <v>#REF!</v>
      </c>
      <c r="P4" s="73" t="e">
        <f>'BAR BB| Open rates'!#REF!</f>
        <v>#REF!</v>
      </c>
      <c r="Q4" s="73" t="e">
        <f>'BAR BB| Open rates'!#REF!</f>
        <v>#REF!</v>
      </c>
      <c r="R4" s="73" t="e">
        <f>'BAR BB| Open rates'!#REF!</f>
        <v>#REF!</v>
      </c>
      <c r="S4" s="73" t="e">
        <f>'BAR BB| Open rates'!#REF!</f>
        <v>#REF!</v>
      </c>
      <c r="T4" s="73" t="e">
        <f>'BAR BB| Open rates'!#REF!</f>
        <v>#REF!</v>
      </c>
      <c r="U4" s="73" t="e">
        <f>'BAR BB| Open rates'!#REF!</f>
        <v>#REF!</v>
      </c>
      <c r="V4" s="73" t="e">
        <f>'BAR BB| Open rates'!#REF!</f>
        <v>#REF!</v>
      </c>
      <c r="W4" s="73" t="e">
        <f>'BAR BB| Open rates'!#REF!</f>
        <v>#REF!</v>
      </c>
      <c r="X4" s="73" t="e">
        <f>'BAR BB| Open rates'!#REF!</f>
        <v>#REF!</v>
      </c>
      <c r="Y4" s="73" t="e">
        <f>'BAR BB| Open rates'!#REF!</f>
        <v>#REF!</v>
      </c>
      <c r="Z4" s="73" t="e">
        <f>'BAR BB| Open rates'!#REF!</f>
        <v>#REF!</v>
      </c>
      <c r="AA4" s="73">
        <f>'BAR BB| Open rates'!B4</f>
        <v>45401</v>
      </c>
      <c r="AB4" s="73">
        <f>'BAR BB| Open rates'!D4</f>
        <v>45407</v>
      </c>
      <c r="AC4" s="73">
        <f>'BAR BB| Open rates'!E4</f>
        <v>45412</v>
      </c>
      <c r="AD4" s="73">
        <f>'BAR BB| Open rates'!F4</f>
        <v>45416</v>
      </c>
      <c r="AE4" s="73">
        <f>'BAR BB| Open rates'!G4</f>
        <v>45420</v>
      </c>
      <c r="AF4" s="73">
        <f>'BAR BB| Open rates'!I4</f>
        <v>45428</v>
      </c>
      <c r="AG4" s="73">
        <f>'BAR BB| Open rates'!J4</f>
        <v>45430</v>
      </c>
      <c r="AH4" s="73">
        <f>'BAR BB| Open rates'!K4</f>
        <v>45435</v>
      </c>
      <c r="AI4" s="73">
        <f>'BAR BB| Open rates'!L4</f>
        <v>45437</v>
      </c>
      <c r="AJ4" s="73">
        <f>'BAR BB| Open rates'!M4</f>
        <v>45442</v>
      </c>
      <c r="AK4" s="73">
        <f>'BAR BB| Open rates'!N4</f>
        <v>45443</v>
      </c>
      <c r="AL4" s="73">
        <f>'BAR BB| Open rates'!O4</f>
        <v>45445</v>
      </c>
      <c r="AM4" s="73">
        <f>'BAR BB| Open rates'!P4</f>
        <v>45450</v>
      </c>
      <c r="AN4" s="73">
        <f>'BAR BB| Open rates'!Q4</f>
        <v>45451</v>
      </c>
      <c r="AO4" s="73">
        <f>'BAR BB| Open rates'!R4</f>
        <v>45456</v>
      </c>
      <c r="AP4" s="73">
        <f>'BAR BB| Open rates'!S4</f>
        <v>45459</v>
      </c>
      <c r="AQ4" s="73">
        <f>'BAR BB| Open rates'!T4</f>
        <v>45464</v>
      </c>
      <c r="AR4" s="73">
        <f>'BAR BB| Open rates'!U4</f>
        <v>45467</v>
      </c>
      <c r="AS4" s="73">
        <f>'BAR BB| Open rates'!V4</f>
        <v>45470</v>
      </c>
      <c r="AT4" s="73">
        <f>'BAR BB| Open rates'!W4</f>
        <v>45472</v>
      </c>
      <c r="AU4" s="73">
        <f>'BAR BB| Open rates'!X4</f>
        <v>45473</v>
      </c>
      <c r="AV4" s="73">
        <f>'BAR BB| Open rates'!Y4</f>
        <v>45477</v>
      </c>
      <c r="AW4" s="73">
        <f>'BAR BB| Open rates'!Z4</f>
        <v>45480</v>
      </c>
      <c r="AX4" s="73">
        <f>'BAR BB| Open rates'!AA4</f>
        <v>45484</v>
      </c>
      <c r="AY4" s="73">
        <f>'BAR BB| Open rates'!AB4</f>
        <v>45487</v>
      </c>
      <c r="AZ4" s="73">
        <f>'BAR BB| Open rates'!AC4</f>
        <v>45491</v>
      </c>
      <c r="BA4" s="73">
        <f>'BAR BB| Open rates'!AD4</f>
        <v>45494</v>
      </c>
      <c r="BB4" s="73">
        <f>'BAR BB| Open rates'!AE4</f>
        <v>45498</v>
      </c>
      <c r="BC4" s="73">
        <f>'BAR BB| Open rates'!AF4</f>
        <v>45501</v>
      </c>
      <c r="BD4" s="73">
        <f>'BAR BB| Open rates'!AG4</f>
        <v>45504</v>
      </c>
      <c r="BE4" s="73">
        <f>'BAR BB| Open rates'!AH4</f>
        <v>45505</v>
      </c>
      <c r="BF4" s="73">
        <f>'BAR BB| Open rates'!AI4</f>
        <v>45508</v>
      </c>
      <c r="BG4" s="73">
        <f>'BAR BB| Open rates'!AJ4</f>
        <v>45512</v>
      </c>
      <c r="BH4" s="73">
        <f>'BAR BB| Open rates'!AK4</f>
        <v>45515</v>
      </c>
      <c r="BI4" s="73">
        <f>'BAR BB| Open rates'!AL4</f>
        <v>45519</v>
      </c>
      <c r="BJ4" s="73">
        <f>'BAR BB| Open rates'!AM4</f>
        <v>45522</v>
      </c>
      <c r="BK4" s="73">
        <f>'BAR BB| Open rates'!AN4</f>
        <v>45525</v>
      </c>
      <c r="BL4" s="73">
        <f>'BAR BB| Open rates'!AO4</f>
        <v>45531</v>
      </c>
      <c r="BM4" s="73">
        <f>'BAR BB| Open rates'!AP4</f>
        <v>45533</v>
      </c>
      <c r="BN4" s="73">
        <f>'BAR BB| Open rates'!AQ4</f>
        <v>45535</v>
      </c>
      <c r="BO4" s="73">
        <f>'BAR BB| Open rates'!AR4</f>
        <v>45536</v>
      </c>
      <c r="BP4" s="73">
        <f>'BAR BB| Open rates'!AS4</f>
        <v>45540</v>
      </c>
      <c r="BQ4" s="73">
        <f>'BAR BB| Open rates'!AT4</f>
        <v>45543</v>
      </c>
      <c r="BR4" s="73">
        <f>'BAR BB| Open rates'!AU4</f>
        <v>45547</v>
      </c>
      <c r="BS4" s="73">
        <f>'BAR BB| Open rates'!AV4</f>
        <v>45550</v>
      </c>
      <c r="BT4" s="73">
        <f>'BAR BB| Open rates'!AW4</f>
        <v>45554</v>
      </c>
      <c r="BU4" s="73">
        <f>'BAR BB| Open rates'!AX4</f>
        <v>45557</v>
      </c>
      <c r="BV4" s="73">
        <f>'BAR BB| Open rates'!AY4</f>
        <v>45561</v>
      </c>
      <c r="BW4" s="73">
        <f>'BAR BB| Open rates'!AZ4</f>
        <v>45564</v>
      </c>
      <c r="BX4" s="73">
        <f>'BAR BB| Open rates'!BA4</f>
        <v>45565</v>
      </c>
    </row>
    <row r="5" spans="1:76" s="14" customFormat="1" ht="12" customHeight="1" x14ac:dyDescent="0.2">
      <c r="A5" s="33" t="s">
        <v>53</v>
      </c>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row>
    <row r="6" spans="1:76" s="14" customFormat="1" ht="12" customHeight="1" x14ac:dyDescent="0.2">
      <c r="A6" s="33">
        <v>1</v>
      </c>
      <c r="B6" s="84" t="e">
        <f>'BAR BB| Open rates'!#REF!*0.8</f>
        <v>#REF!</v>
      </c>
      <c r="C6" s="84" t="e">
        <f>'BAR BB| Open rates'!#REF!*0.8</f>
        <v>#REF!</v>
      </c>
      <c r="D6" s="84" t="e">
        <f>'BAR BB| Open rates'!#REF!*0.8</f>
        <v>#REF!</v>
      </c>
      <c r="E6" s="84" t="e">
        <f>'BAR BB| Open rates'!#REF!*0.8</f>
        <v>#REF!</v>
      </c>
      <c r="F6" s="84" t="e">
        <f>'BAR BB| Open rates'!#REF!*0.8</f>
        <v>#REF!</v>
      </c>
      <c r="G6" s="84" t="e">
        <f>'BAR BB| Open rates'!#REF!*0.8</f>
        <v>#REF!</v>
      </c>
      <c r="H6" s="84" t="e">
        <f>'BAR BB| Open rates'!#REF!*0.8</f>
        <v>#REF!</v>
      </c>
      <c r="I6" s="84" t="e">
        <f>'BAR BB| Open rates'!#REF!*0.8</f>
        <v>#REF!</v>
      </c>
      <c r="J6" s="84" t="e">
        <f>'BAR BB| Open rates'!#REF!*0.8</f>
        <v>#REF!</v>
      </c>
      <c r="K6" s="84" t="e">
        <f>'BAR BB| Open rates'!#REF!*0.8</f>
        <v>#REF!</v>
      </c>
      <c r="L6" s="84" t="e">
        <f>'BAR BB| Open rates'!#REF!*0.8</f>
        <v>#REF!</v>
      </c>
      <c r="M6" s="84" t="e">
        <f>'BAR BB| Open rates'!#REF!*0.8</f>
        <v>#REF!</v>
      </c>
      <c r="N6" s="84" t="e">
        <f>'BAR BB| Open rates'!#REF!*0.8</f>
        <v>#REF!</v>
      </c>
      <c r="O6" s="84" t="e">
        <f>'BAR BB| Open rates'!#REF!*0.8</f>
        <v>#REF!</v>
      </c>
      <c r="P6" s="84" t="e">
        <f>'BAR BB| Open rates'!#REF!*0.8</f>
        <v>#REF!</v>
      </c>
      <c r="Q6" s="84" t="e">
        <f>'BAR BB| Open rates'!#REF!*0.8</f>
        <v>#REF!</v>
      </c>
      <c r="R6" s="84" t="e">
        <f>'BAR BB| Open rates'!#REF!*0.8</f>
        <v>#REF!</v>
      </c>
      <c r="S6" s="84" t="e">
        <f>'BAR BB| Open rates'!#REF!*0.8</f>
        <v>#REF!</v>
      </c>
      <c r="T6" s="84" t="e">
        <f>'BAR BB| Open rates'!#REF!*0.8</f>
        <v>#REF!</v>
      </c>
      <c r="U6" s="84" t="e">
        <f>'BAR BB| Open rates'!#REF!*0.8</f>
        <v>#REF!</v>
      </c>
      <c r="V6" s="84" t="e">
        <f>'BAR BB| Open rates'!#REF!*0.8</f>
        <v>#REF!</v>
      </c>
      <c r="W6" s="84" t="e">
        <f>'BAR BB| Open rates'!#REF!*0.8</f>
        <v>#REF!</v>
      </c>
      <c r="X6" s="84" t="e">
        <f>'BAR BB| Open rates'!#REF!*0.8</f>
        <v>#REF!</v>
      </c>
      <c r="Y6" s="84" t="e">
        <f>'BAR BB| Open rates'!#REF!*0.8</f>
        <v>#REF!</v>
      </c>
      <c r="Z6" s="84" t="e">
        <f>'BAR BB| Open rates'!#REF!*0.8</f>
        <v>#REF!</v>
      </c>
      <c r="AA6" s="84">
        <f>'BAR BB| Open rates'!B6*0.8</f>
        <v>6320</v>
      </c>
      <c r="AB6" s="84">
        <f>'BAR BB| Open rates'!D6*0.8</f>
        <v>4480</v>
      </c>
      <c r="AC6" s="84">
        <f>'BAR BB| Open rates'!E6*0.8</f>
        <v>5520</v>
      </c>
      <c r="AD6" s="84">
        <f>'BAR BB| Open rates'!F6*0.8</f>
        <v>5520</v>
      </c>
      <c r="AE6" s="84">
        <f>'BAR BB| Open rates'!G6*0.8</f>
        <v>5520</v>
      </c>
      <c r="AF6" s="84">
        <f>'BAR BB| Open rates'!I6*0.8</f>
        <v>4480</v>
      </c>
      <c r="AG6" s="84">
        <f>'BAR BB| Open rates'!J6*0.8</f>
        <v>5520</v>
      </c>
      <c r="AH6" s="84">
        <f>'BAR BB| Open rates'!K6*0.8</f>
        <v>4480</v>
      </c>
      <c r="AI6" s="84">
        <f>'BAR BB| Open rates'!L6*0.8</f>
        <v>5520</v>
      </c>
      <c r="AJ6" s="84">
        <f>'BAR BB| Open rates'!M6*0.8</f>
        <v>5520</v>
      </c>
      <c r="AK6" s="84">
        <f>'BAR BB| Open rates'!N6*0.8</f>
        <v>6320</v>
      </c>
      <c r="AL6" s="84">
        <f>'BAR BB| Open rates'!O6*0.8</f>
        <v>6320</v>
      </c>
      <c r="AM6" s="84">
        <f>'BAR BB| Open rates'!P6*0.8</f>
        <v>7920</v>
      </c>
      <c r="AN6" s="84">
        <f>'BAR BB| Open rates'!Q6*0.8</f>
        <v>6320</v>
      </c>
      <c r="AO6" s="84">
        <f>'BAR BB| Open rates'!R6*0.8</f>
        <v>4480</v>
      </c>
      <c r="AP6" s="84">
        <f>'BAR BB| Open rates'!S6*0.8</f>
        <v>4480</v>
      </c>
      <c r="AQ6" s="84">
        <f>'BAR BB| Open rates'!T6*0.8</f>
        <v>8720</v>
      </c>
      <c r="AR6" s="84">
        <f>'BAR BB| Open rates'!U6*0.8</f>
        <v>6320</v>
      </c>
      <c r="AS6" s="84">
        <f>'BAR BB| Open rates'!V6*0.8</f>
        <v>6320</v>
      </c>
      <c r="AT6" s="84">
        <f>'BAR BB| Open rates'!W6*0.8</f>
        <v>7920</v>
      </c>
      <c r="AU6" s="84">
        <f>'BAR BB| Open rates'!X6*0.8</f>
        <v>7920</v>
      </c>
      <c r="AV6" s="84">
        <f>'BAR BB| Open rates'!Y6*0.8</f>
        <v>6320</v>
      </c>
      <c r="AW6" s="84">
        <f>'BAR BB| Open rates'!Z6*0.8</f>
        <v>7120</v>
      </c>
      <c r="AX6" s="84">
        <f>'BAR BB| Open rates'!AA6*0.8</f>
        <v>6320</v>
      </c>
      <c r="AY6" s="84">
        <f>'BAR BB| Open rates'!AB6*0.8</f>
        <v>7120</v>
      </c>
      <c r="AZ6" s="84">
        <f>'BAR BB| Open rates'!AC6*0.8</f>
        <v>6320</v>
      </c>
      <c r="BA6" s="84">
        <f>'BAR BB| Open rates'!AD6*0.8</f>
        <v>7120</v>
      </c>
      <c r="BB6" s="84">
        <f>'BAR BB| Open rates'!AE6*0.8</f>
        <v>6320</v>
      </c>
      <c r="BC6" s="84">
        <f>'BAR BB| Open rates'!AF6*0.8</f>
        <v>7120</v>
      </c>
      <c r="BD6" s="84">
        <f>'BAR BB| Open rates'!AG6*0.8</f>
        <v>6320</v>
      </c>
      <c r="BE6" s="84">
        <f>'BAR BB| Open rates'!AH6*0.8</f>
        <v>6320</v>
      </c>
      <c r="BF6" s="84">
        <f>'BAR BB| Open rates'!AI6*0.8</f>
        <v>7120</v>
      </c>
      <c r="BG6" s="84">
        <f>'BAR BB| Open rates'!AJ6*0.8</f>
        <v>7120</v>
      </c>
      <c r="BH6" s="84">
        <f>'BAR BB| Open rates'!AK6*0.8</f>
        <v>7920</v>
      </c>
      <c r="BI6" s="84">
        <f>'BAR BB| Open rates'!AL6*0.8</f>
        <v>7120</v>
      </c>
      <c r="BJ6" s="84">
        <f>'BAR BB| Open rates'!AM6*0.8</f>
        <v>7920</v>
      </c>
      <c r="BK6" s="84">
        <f>'BAR BB| Open rates'!AN6*0.8</f>
        <v>7120</v>
      </c>
      <c r="BL6" s="84">
        <f>'BAR BB| Open rates'!AO6*0.8</f>
        <v>7920</v>
      </c>
      <c r="BM6" s="84">
        <f>'BAR BB| Open rates'!AP6*0.8</f>
        <v>7120</v>
      </c>
      <c r="BN6" s="84">
        <f>'BAR BB| Open rates'!AQ6*0.8</f>
        <v>7120</v>
      </c>
      <c r="BO6" s="84">
        <f>'BAR BB| Open rates'!AR6*0.8</f>
        <v>7120</v>
      </c>
      <c r="BP6" s="84">
        <f>'BAR BB| Open rates'!AS6*0.8</f>
        <v>5520</v>
      </c>
      <c r="BQ6" s="84">
        <f>'BAR BB| Open rates'!AT6*0.8</f>
        <v>6320</v>
      </c>
      <c r="BR6" s="84">
        <f>'BAR BB| Open rates'!AU6*0.8</f>
        <v>5520</v>
      </c>
      <c r="BS6" s="84">
        <f>'BAR BB| Open rates'!AV6*0.8</f>
        <v>6320</v>
      </c>
      <c r="BT6" s="84">
        <f>'BAR BB| Open rates'!AW6*0.8</f>
        <v>5520</v>
      </c>
      <c r="BU6" s="84">
        <f>'BAR BB| Open rates'!AX6*0.8</f>
        <v>6320</v>
      </c>
      <c r="BV6" s="84">
        <f>'BAR BB| Open rates'!AY6*0.8</f>
        <v>5520</v>
      </c>
      <c r="BW6" s="84">
        <f>'BAR BB| Open rates'!AZ6*0.8</f>
        <v>6320</v>
      </c>
      <c r="BX6" s="84">
        <f>'BAR BB| Open rates'!BA6*0.8</f>
        <v>5520</v>
      </c>
    </row>
    <row r="7" spans="1:76" s="14" customFormat="1" ht="12" customHeight="1" x14ac:dyDescent="0.2">
      <c r="A7" s="33">
        <v>2</v>
      </c>
      <c r="B7" s="84" t="e">
        <f>'BAR BB| Open rates'!#REF!*0.8</f>
        <v>#REF!</v>
      </c>
      <c r="C7" s="84" t="e">
        <f>'BAR BB| Open rates'!#REF!*0.8</f>
        <v>#REF!</v>
      </c>
      <c r="D7" s="84" t="e">
        <f>'BAR BB| Open rates'!#REF!*0.8</f>
        <v>#REF!</v>
      </c>
      <c r="E7" s="84" t="e">
        <f>'BAR BB| Open rates'!#REF!*0.8</f>
        <v>#REF!</v>
      </c>
      <c r="F7" s="84" t="e">
        <f>'BAR BB| Open rates'!#REF!*0.8</f>
        <v>#REF!</v>
      </c>
      <c r="G7" s="84" t="e">
        <f>'BAR BB| Open rates'!#REF!*0.8</f>
        <v>#REF!</v>
      </c>
      <c r="H7" s="84" t="e">
        <f>'BAR BB| Open rates'!#REF!*0.8</f>
        <v>#REF!</v>
      </c>
      <c r="I7" s="84" t="e">
        <f>'BAR BB| Open rates'!#REF!*0.8</f>
        <v>#REF!</v>
      </c>
      <c r="J7" s="84" t="e">
        <f>'BAR BB| Open rates'!#REF!*0.8</f>
        <v>#REF!</v>
      </c>
      <c r="K7" s="84" t="e">
        <f>'BAR BB| Open rates'!#REF!*0.8</f>
        <v>#REF!</v>
      </c>
      <c r="L7" s="84" t="e">
        <f>'BAR BB| Open rates'!#REF!*0.8</f>
        <v>#REF!</v>
      </c>
      <c r="M7" s="84" t="e">
        <f>'BAR BB| Open rates'!#REF!*0.8</f>
        <v>#REF!</v>
      </c>
      <c r="N7" s="84" t="e">
        <f>'BAR BB| Open rates'!#REF!*0.8</f>
        <v>#REF!</v>
      </c>
      <c r="O7" s="84" t="e">
        <f>'BAR BB| Open rates'!#REF!*0.8</f>
        <v>#REF!</v>
      </c>
      <c r="P7" s="84" t="e">
        <f>'BAR BB| Open rates'!#REF!*0.8</f>
        <v>#REF!</v>
      </c>
      <c r="Q7" s="84" t="e">
        <f>'BAR BB| Open rates'!#REF!*0.8</f>
        <v>#REF!</v>
      </c>
      <c r="R7" s="84" t="e">
        <f>'BAR BB| Open rates'!#REF!*0.8</f>
        <v>#REF!</v>
      </c>
      <c r="S7" s="84" t="e">
        <f>'BAR BB| Open rates'!#REF!*0.8</f>
        <v>#REF!</v>
      </c>
      <c r="T7" s="84" t="e">
        <f>'BAR BB| Open rates'!#REF!*0.8</f>
        <v>#REF!</v>
      </c>
      <c r="U7" s="84" t="e">
        <f>'BAR BB| Open rates'!#REF!*0.8</f>
        <v>#REF!</v>
      </c>
      <c r="V7" s="84" t="e">
        <f>'BAR BB| Open rates'!#REF!*0.8</f>
        <v>#REF!</v>
      </c>
      <c r="W7" s="84" t="e">
        <f>'BAR BB| Open rates'!#REF!*0.8</f>
        <v>#REF!</v>
      </c>
      <c r="X7" s="84" t="e">
        <f>'BAR BB| Open rates'!#REF!*0.8</f>
        <v>#REF!</v>
      </c>
      <c r="Y7" s="84" t="e">
        <f>'BAR BB| Open rates'!#REF!*0.8</f>
        <v>#REF!</v>
      </c>
      <c r="Z7" s="84" t="e">
        <f>'BAR BB| Open rates'!#REF!*0.8</f>
        <v>#REF!</v>
      </c>
      <c r="AA7" s="84">
        <f>'BAR BB| Open rates'!B7*0.8</f>
        <v>7280</v>
      </c>
      <c r="AB7" s="84">
        <f>'BAR BB| Open rates'!D7*0.8</f>
        <v>5440</v>
      </c>
      <c r="AC7" s="84">
        <f>'BAR BB| Open rates'!E7*0.8</f>
        <v>6480</v>
      </c>
      <c r="AD7" s="84">
        <f>'BAR BB| Open rates'!F7*0.8</f>
        <v>6480</v>
      </c>
      <c r="AE7" s="84">
        <f>'BAR BB| Open rates'!G7*0.8</f>
        <v>6480</v>
      </c>
      <c r="AF7" s="84">
        <f>'BAR BB| Open rates'!I7*0.8</f>
        <v>5440</v>
      </c>
      <c r="AG7" s="84">
        <f>'BAR BB| Open rates'!J7*0.8</f>
        <v>6480</v>
      </c>
      <c r="AH7" s="84">
        <f>'BAR BB| Open rates'!K7*0.8</f>
        <v>5440</v>
      </c>
      <c r="AI7" s="84">
        <f>'BAR BB| Open rates'!L7*0.8</f>
        <v>6480</v>
      </c>
      <c r="AJ7" s="84">
        <f>'BAR BB| Open rates'!M7*0.8</f>
        <v>6480</v>
      </c>
      <c r="AK7" s="84">
        <f>'BAR BB| Open rates'!N7*0.8</f>
        <v>7280</v>
      </c>
      <c r="AL7" s="84">
        <f>'BAR BB| Open rates'!O7*0.8</f>
        <v>7280</v>
      </c>
      <c r="AM7" s="84">
        <f>'BAR BB| Open rates'!P7*0.8</f>
        <v>8880</v>
      </c>
      <c r="AN7" s="84">
        <f>'BAR BB| Open rates'!Q7*0.8</f>
        <v>7280</v>
      </c>
      <c r="AO7" s="84">
        <f>'BAR BB| Open rates'!R7*0.8</f>
        <v>5440</v>
      </c>
      <c r="AP7" s="84">
        <f>'BAR BB| Open rates'!S7*0.8</f>
        <v>5440</v>
      </c>
      <c r="AQ7" s="84">
        <f>'BAR BB| Open rates'!T7*0.8</f>
        <v>9680</v>
      </c>
      <c r="AR7" s="84">
        <f>'BAR BB| Open rates'!U7*0.8</f>
        <v>7280</v>
      </c>
      <c r="AS7" s="84">
        <f>'BAR BB| Open rates'!V7*0.8</f>
        <v>7280</v>
      </c>
      <c r="AT7" s="84">
        <f>'BAR BB| Open rates'!W7*0.8</f>
        <v>8880</v>
      </c>
      <c r="AU7" s="84">
        <f>'BAR BB| Open rates'!X7*0.8</f>
        <v>8880</v>
      </c>
      <c r="AV7" s="84">
        <f>'BAR BB| Open rates'!Y7*0.8</f>
        <v>7280</v>
      </c>
      <c r="AW7" s="84">
        <f>'BAR BB| Open rates'!Z7*0.8</f>
        <v>8080</v>
      </c>
      <c r="AX7" s="84">
        <f>'BAR BB| Open rates'!AA7*0.8</f>
        <v>7280</v>
      </c>
      <c r="AY7" s="84">
        <f>'BAR BB| Open rates'!AB7*0.8</f>
        <v>8080</v>
      </c>
      <c r="AZ7" s="84">
        <f>'BAR BB| Open rates'!AC7*0.8</f>
        <v>7280</v>
      </c>
      <c r="BA7" s="84">
        <f>'BAR BB| Open rates'!AD7*0.8</f>
        <v>8080</v>
      </c>
      <c r="BB7" s="84">
        <f>'BAR BB| Open rates'!AE7*0.8</f>
        <v>7280</v>
      </c>
      <c r="BC7" s="84">
        <f>'BAR BB| Open rates'!AF7*0.8</f>
        <v>8080</v>
      </c>
      <c r="BD7" s="84">
        <f>'BAR BB| Open rates'!AG7*0.8</f>
        <v>7280</v>
      </c>
      <c r="BE7" s="84">
        <f>'BAR BB| Open rates'!AH7*0.8</f>
        <v>7280</v>
      </c>
      <c r="BF7" s="84">
        <f>'BAR BB| Open rates'!AI7*0.8</f>
        <v>8080</v>
      </c>
      <c r="BG7" s="84">
        <f>'BAR BB| Open rates'!AJ7*0.8</f>
        <v>8080</v>
      </c>
      <c r="BH7" s="84">
        <f>'BAR BB| Open rates'!AK7*0.8</f>
        <v>8880</v>
      </c>
      <c r="BI7" s="84">
        <f>'BAR BB| Open rates'!AL7*0.8</f>
        <v>8080</v>
      </c>
      <c r="BJ7" s="84">
        <f>'BAR BB| Open rates'!AM7*0.8</f>
        <v>8880</v>
      </c>
      <c r="BK7" s="84">
        <f>'BAR BB| Open rates'!AN7*0.8</f>
        <v>8080</v>
      </c>
      <c r="BL7" s="84">
        <f>'BAR BB| Open rates'!AO7*0.8</f>
        <v>8880</v>
      </c>
      <c r="BM7" s="84">
        <f>'BAR BB| Open rates'!AP7*0.8</f>
        <v>8080</v>
      </c>
      <c r="BN7" s="84">
        <f>'BAR BB| Open rates'!AQ7*0.8</f>
        <v>8080</v>
      </c>
      <c r="BO7" s="84">
        <f>'BAR BB| Open rates'!AR7*0.8</f>
        <v>8080</v>
      </c>
      <c r="BP7" s="84">
        <f>'BAR BB| Open rates'!AS7*0.8</f>
        <v>6480</v>
      </c>
      <c r="BQ7" s="84">
        <f>'BAR BB| Open rates'!AT7*0.8</f>
        <v>7280</v>
      </c>
      <c r="BR7" s="84">
        <f>'BAR BB| Open rates'!AU7*0.8</f>
        <v>6480</v>
      </c>
      <c r="BS7" s="84">
        <f>'BAR BB| Open rates'!AV7*0.8</f>
        <v>7280</v>
      </c>
      <c r="BT7" s="84">
        <f>'BAR BB| Open rates'!AW7*0.8</f>
        <v>6480</v>
      </c>
      <c r="BU7" s="84">
        <f>'BAR BB| Open rates'!AX7*0.8</f>
        <v>7280</v>
      </c>
      <c r="BV7" s="84">
        <f>'BAR BB| Open rates'!AY7*0.8</f>
        <v>6480</v>
      </c>
      <c r="BW7" s="84">
        <f>'BAR BB| Open rates'!AZ7*0.8</f>
        <v>7280</v>
      </c>
      <c r="BX7" s="84">
        <f>'BAR BB| Open rates'!BA7*0.8</f>
        <v>6480</v>
      </c>
    </row>
    <row r="8" spans="1:76"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row>
    <row r="9" spans="1:76" s="14" customFormat="1" ht="12" customHeight="1" x14ac:dyDescent="0.2">
      <c r="A9" s="75">
        <v>1</v>
      </c>
      <c r="B9" s="84" t="e">
        <f>'BAR BB| Open rates'!#REF!*0.8</f>
        <v>#REF!</v>
      </c>
      <c r="C9" s="84" t="e">
        <f>'BAR BB| Open rates'!#REF!*0.8</f>
        <v>#REF!</v>
      </c>
      <c r="D9" s="84" t="e">
        <f>'BAR BB| Open rates'!#REF!*0.8</f>
        <v>#REF!</v>
      </c>
      <c r="E9" s="84" t="e">
        <f>'BAR BB| Open rates'!#REF!*0.8</f>
        <v>#REF!</v>
      </c>
      <c r="F9" s="84" t="e">
        <f>'BAR BB| Open rates'!#REF!*0.8</f>
        <v>#REF!</v>
      </c>
      <c r="G9" s="84" t="e">
        <f>'BAR BB| Open rates'!#REF!*0.8</f>
        <v>#REF!</v>
      </c>
      <c r="H9" s="84" t="e">
        <f>'BAR BB| Open rates'!#REF!*0.8</f>
        <v>#REF!</v>
      </c>
      <c r="I9" s="84" t="e">
        <f>'BAR BB| Open rates'!#REF!*0.8</f>
        <v>#REF!</v>
      </c>
      <c r="J9" s="84" t="e">
        <f>'BAR BB| Open rates'!#REF!*0.8</f>
        <v>#REF!</v>
      </c>
      <c r="K9" s="84" t="e">
        <f>'BAR BB| Open rates'!#REF!*0.8</f>
        <v>#REF!</v>
      </c>
      <c r="L9" s="84" t="e">
        <f>'BAR BB| Open rates'!#REF!*0.8</f>
        <v>#REF!</v>
      </c>
      <c r="M9" s="84" t="e">
        <f>'BAR BB| Open rates'!#REF!*0.8</f>
        <v>#REF!</v>
      </c>
      <c r="N9" s="84" t="e">
        <f>'BAR BB| Open rates'!#REF!*0.8</f>
        <v>#REF!</v>
      </c>
      <c r="O9" s="84" t="e">
        <f>'BAR BB| Open rates'!#REF!*0.8</f>
        <v>#REF!</v>
      </c>
      <c r="P9" s="84" t="e">
        <f>'BAR BB| Open rates'!#REF!*0.8</f>
        <v>#REF!</v>
      </c>
      <c r="Q9" s="84" t="e">
        <f>'BAR BB| Open rates'!#REF!*0.8</f>
        <v>#REF!</v>
      </c>
      <c r="R9" s="84" t="e">
        <f>'BAR BB| Open rates'!#REF!*0.8</f>
        <v>#REF!</v>
      </c>
      <c r="S9" s="84" t="e">
        <f>'BAR BB| Open rates'!#REF!*0.8</f>
        <v>#REF!</v>
      </c>
      <c r="T9" s="84" t="e">
        <f>'BAR BB| Open rates'!#REF!*0.8</f>
        <v>#REF!</v>
      </c>
      <c r="U9" s="84" t="e">
        <f>'BAR BB| Open rates'!#REF!*0.8</f>
        <v>#REF!</v>
      </c>
      <c r="V9" s="84" t="e">
        <f>'BAR BB| Open rates'!#REF!*0.8</f>
        <v>#REF!</v>
      </c>
      <c r="W9" s="84" t="e">
        <f>'BAR BB| Open rates'!#REF!*0.8</f>
        <v>#REF!</v>
      </c>
      <c r="X9" s="84" t="e">
        <f>'BAR BB| Open rates'!#REF!*0.8</f>
        <v>#REF!</v>
      </c>
      <c r="Y9" s="84" t="e">
        <f>'BAR BB| Open rates'!#REF!*0.8</f>
        <v>#REF!</v>
      </c>
      <c r="Z9" s="84" t="e">
        <f>'BAR BB| Open rates'!#REF!*0.8</f>
        <v>#REF!</v>
      </c>
      <c r="AA9" s="84">
        <f>'BAR BB| Open rates'!B9*0.8</f>
        <v>7920</v>
      </c>
      <c r="AB9" s="84">
        <f>'BAR BB| Open rates'!D9*0.8</f>
        <v>6080</v>
      </c>
      <c r="AC9" s="84">
        <f>'BAR BB| Open rates'!E9*0.8</f>
        <v>7120</v>
      </c>
      <c r="AD9" s="84">
        <f>'BAR BB| Open rates'!F9*0.8</f>
        <v>7120</v>
      </c>
      <c r="AE9" s="84">
        <f>'BAR BB| Open rates'!G9*0.8</f>
        <v>7120</v>
      </c>
      <c r="AF9" s="84">
        <f>'BAR BB| Open rates'!I9*0.8</f>
        <v>6080</v>
      </c>
      <c r="AG9" s="84">
        <f>'BAR BB| Open rates'!J9*0.8</f>
        <v>7120</v>
      </c>
      <c r="AH9" s="84">
        <f>'BAR BB| Open rates'!K9*0.8</f>
        <v>6080</v>
      </c>
      <c r="AI9" s="84">
        <f>'BAR BB| Open rates'!L9*0.8</f>
        <v>7120</v>
      </c>
      <c r="AJ9" s="84">
        <f>'BAR BB| Open rates'!M9*0.8</f>
        <v>7120</v>
      </c>
      <c r="AK9" s="84">
        <f>'BAR BB| Open rates'!N9*0.8</f>
        <v>7920</v>
      </c>
      <c r="AL9" s="84">
        <f>'BAR BB| Open rates'!O9*0.8</f>
        <v>7920</v>
      </c>
      <c r="AM9" s="84">
        <f>'BAR BB| Open rates'!P9*0.8</f>
        <v>9520</v>
      </c>
      <c r="AN9" s="84">
        <f>'BAR BB| Open rates'!Q9*0.8</f>
        <v>7920</v>
      </c>
      <c r="AO9" s="84">
        <f>'BAR BB| Open rates'!R9*0.8</f>
        <v>6080</v>
      </c>
      <c r="AP9" s="84">
        <f>'BAR BB| Open rates'!S9*0.8</f>
        <v>6080</v>
      </c>
      <c r="AQ9" s="84">
        <f>'BAR BB| Open rates'!T9*0.8</f>
        <v>10320</v>
      </c>
      <c r="AR9" s="84">
        <f>'BAR BB| Open rates'!U9*0.8</f>
        <v>7920</v>
      </c>
      <c r="AS9" s="84">
        <f>'BAR BB| Open rates'!V9*0.8</f>
        <v>7920</v>
      </c>
      <c r="AT9" s="84">
        <f>'BAR BB| Open rates'!W9*0.8</f>
        <v>9520</v>
      </c>
      <c r="AU9" s="84">
        <f>'BAR BB| Open rates'!X9*0.8</f>
        <v>9520</v>
      </c>
      <c r="AV9" s="84">
        <f>'BAR BB| Open rates'!Y9*0.8</f>
        <v>7920</v>
      </c>
      <c r="AW9" s="84">
        <f>'BAR BB| Open rates'!Z9*0.8</f>
        <v>8720</v>
      </c>
      <c r="AX9" s="84">
        <f>'BAR BB| Open rates'!AA9*0.8</f>
        <v>7920</v>
      </c>
      <c r="AY9" s="84">
        <f>'BAR BB| Open rates'!AB9*0.8</f>
        <v>8720</v>
      </c>
      <c r="AZ9" s="84">
        <f>'BAR BB| Open rates'!AC9*0.8</f>
        <v>7920</v>
      </c>
      <c r="BA9" s="84">
        <f>'BAR BB| Open rates'!AD9*0.8</f>
        <v>8720</v>
      </c>
      <c r="BB9" s="84">
        <f>'BAR BB| Open rates'!AE9*0.8</f>
        <v>7920</v>
      </c>
      <c r="BC9" s="84">
        <f>'BAR BB| Open rates'!AF9*0.8</f>
        <v>8720</v>
      </c>
      <c r="BD9" s="84">
        <f>'BAR BB| Open rates'!AG9*0.8</f>
        <v>7920</v>
      </c>
      <c r="BE9" s="84">
        <f>'BAR BB| Open rates'!AH9*0.8</f>
        <v>7920</v>
      </c>
      <c r="BF9" s="84">
        <f>'BAR BB| Open rates'!AI9*0.8</f>
        <v>8720</v>
      </c>
      <c r="BG9" s="84">
        <f>'BAR BB| Open rates'!AJ9*0.8</f>
        <v>8720</v>
      </c>
      <c r="BH9" s="84">
        <f>'BAR BB| Open rates'!AK9*0.8</f>
        <v>9520</v>
      </c>
      <c r="BI9" s="84">
        <f>'BAR BB| Open rates'!AL9*0.8</f>
        <v>8720</v>
      </c>
      <c r="BJ9" s="84">
        <f>'BAR BB| Open rates'!AM9*0.8</f>
        <v>9520</v>
      </c>
      <c r="BK9" s="84">
        <f>'BAR BB| Open rates'!AN9*0.8</f>
        <v>8720</v>
      </c>
      <c r="BL9" s="84">
        <f>'BAR BB| Open rates'!AO9*0.8</f>
        <v>9520</v>
      </c>
      <c r="BM9" s="84">
        <f>'BAR BB| Open rates'!AP9*0.8</f>
        <v>8720</v>
      </c>
      <c r="BN9" s="84">
        <f>'BAR BB| Open rates'!AQ9*0.8</f>
        <v>8720</v>
      </c>
      <c r="BO9" s="84">
        <f>'BAR BB| Open rates'!AR9*0.8</f>
        <v>8720</v>
      </c>
      <c r="BP9" s="84">
        <f>'BAR BB| Open rates'!AS9*0.8</f>
        <v>7120</v>
      </c>
      <c r="BQ9" s="84">
        <f>'BAR BB| Open rates'!AT9*0.8</f>
        <v>7920</v>
      </c>
      <c r="BR9" s="84">
        <f>'BAR BB| Open rates'!AU9*0.8</f>
        <v>7120</v>
      </c>
      <c r="BS9" s="84">
        <f>'BAR BB| Open rates'!AV9*0.8</f>
        <v>7920</v>
      </c>
      <c r="BT9" s="84">
        <f>'BAR BB| Open rates'!AW9*0.8</f>
        <v>7120</v>
      </c>
      <c r="BU9" s="84">
        <f>'BAR BB| Open rates'!AX9*0.8</f>
        <v>7920</v>
      </c>
      <c r="BV9" s="84">
        <f>'BAR BB| Open rates'!AY9*0.8</f>
        <v>7120</v>
      </c>
      <c r="BW9" s="84">
        <f>'BAR BB| Open rates'!AZ9*0.8</f>
        <v>7920</v>
      </c>
      <c r="BX9" s="84">
        <f>'BAR BB| Open rates'!BA9*0.8</f>
        <v>7120</v>
      </c>
    </row>
    <row r="10" spans="1:76" s="14" customFormat="1" ht="12" customHeight="1" x14ac:dyDescent="0.2">
      <c r="A10" s="75">
        <v>2</v>
      </c>
      <c r="B10" s="84" t="e">
        <f>'BAR BB| Open rates'!#REF!*0.8</f>
        <v>#REF!</v>
      </c>
      <c r="C10" s="84" t="e">
        <f>'BAR BB| Open rates'!#REF!*0.8</f>
        <v>#REF!</v>
      </c>
      <c r="D10" s="84" t="e">
        <f>'BAR BB| Open rates'!#REF!*0.8</f>
        <v>#REF!</v>
      </c>
      <c r="E10" s="84" t="e">
        <f>'BAR BB| Open rates'!#REF!*0.8</f>
        <v>#REF!</v>
      </c>
      <c r="F10" s="84" t="e">
        <f>'BAR BB| Open rates'!#REF!*0.8</f>
        <v>#REF!</v>
      </c>
      <c r="G10" s="84" t="e">
        <f>'BAR BB| Open rates'!#REF!*0.8</f>
        <v>#REF!</v>
      </c>
      <c r="H10" s="84" t="e">
        <f>'BAR BB| Open rates'!#REF!*0.8</f>
        <v>#REF!</v>
      </c>
      <c r="I10" s="84" t="e">
        <f>'BAR BB| Open rates'!#REF!*0.8</f>
        <v>#REF!</v>
      </c>
      <c r="J10" s="84" t="e">
        <f>'BAR BB| Open rates'!#REF!*0.8</f>
        <v>#REF!</v>
      </c>
      <c r="K10" s="84" t="e">
        <f>'BAR BB| Open rates'!#REF!*0.8</f>
        <v>#REF!</v>
      </c>
      <c r="L10" s="84" t="e">
        <f>'BAR BB| Open rates'!#REF!*0.8</f>
        <v>#REF!</v>
      </c>
      <c r="M10" s="84" t="e">
        <f>'BAR BB| Open rates'!#REF!*0.8</f>
        <v>#REF!</v>
      </c>
      <c r="N10" s="84" t="e">
        <f>'BAR BB| Open rates'!#REF!*0.8</f>
        <v>#REF!</v>
      </c>
      <c r="O10" s="84" t="e">
        <f>'BAR BB| Open rates'!#REF!*0.8</f>
        <v>#REF!</v>
      </c>
      <c r="P10" s="84" t="e">
        <f>'BAR BB| Open rates'!#REF!*0.8</f>
        <v>#REF!</v>
      </c>
      <c r="Q10" s="84" t="e">
        <f>'BAR BB| Open rates'!#REF!*0.8</f>
        <v>#REF!</v>
      </c>
      <c r="R10" s="84" t="e">
        <f>'BAR BB| Open rates'!#REF!*0.8</f>
        <v>#REF!</v>
      </c>
      <c r="S10" s="84" t="e">
        <f>'BAR BB| Open rates'!#REF!*0.8</f>
        <v>#REF!</v>
      </c>
      <c r="T10" s="84" t="e">
        <f>'BAR BB| Open rates'!#REF!*0.8</f>
        <v>#REF!</v>
      </c>
      <c r="U10" s="84" t="e">
        <f>'BAR BB| Open rates'!#REF!*0.8</f>
        <v>#REF!</v>
      </c>
      <c r="V10" s="84" t="e">
        <f>'BAR BB| Open rates'!#REF!*0.8</f>
        <v>#REF!</v>
      </c>
      <c r="W10" s="84" t="e">
        <f>'BAR BB| Open rates'!#REF!*0.8</f>
        <v>#REF!</v>
      </c>
      <c r="X10" s="84" t="e">
        <f>'BAR BB| Open rates'!#REF!*0.8</f>
        <v>#REF!</v>
      </c>
      <c r="Y10" s="84" t="e">
        <f>'BAR BB| Open rates'!#REF!*0.8</f>
        <v>#REF!</v>
      </c>
      <c r="Z10" s="84" t="e">
        <f>'BAR BB| Open rates'!#REF!*0.8</f>
        <v>#REF!</v>
      </c>
      <c r="AA10" s="84">
        <f>'BAR BB| Open rates'!B10*0.8</f>
        <v>8880</v>
      </c>
      <c r="AB10" s="84">
        <f>'BAR BB| Open rates'!D10*0.8</f>
        <v>7040</v>
      </c>
      <c r="AC10" s="84">
        <f>'BAR BB| Open rates'!E10*0.8</f>
        <v>8080</v>
      </c>
      <c r="AD10" s="84">
        <f>'BAR BB| Open rates'!F10*0.8</f>
        <v>8080</v>
      </c>
      <c r="AE10" s="84">
        <f>'BAR BB| Open rates'!G10*0.8</f>
        <v>8080</v>
      </c>
      <c r="AF10" s="84">
        <f>'BAR BB| Open rates'!I10*0.8</f>
        <v>7040</v>
      </c>
      <c r="AG10" s="84">
        <f>'BAR BB| Open rates'!J10*0.8</f>
        <v>8080</v>
      </c>
      <c r="AH10" s="84">
        <f>'BAR BB| Open rates'!K10*0.8</f>
        <v>7040</v>
      </c>
      <c r="AI10" s="84">
        <f>'BAR BB| Open rates'!L10*0.8</f>
        <v>8080</v>
      </c>
      <c r="AJ10" s="84">
        <f>'BAR BB| Open rates'!M10*0.8</f>
        <v>8080</v>
      </c>
      <c r="AK10" s="84">
        <f>'BAR BB| Open rates'!N10*0.8</f>
        <v>8880</v>
      </c>
      <c r="AL10" s="84">
        <f>'BAR BB| Open rates'!O10*0.8</f>
        <v>8880</v>
      </c>
      <c r="AM10" s="84">
        <f>'BAR BB| Open rates'!P10*0.8</f>
        <v>10480</v>
      </c>
      <c r="AN10" s="84">
        <f>'BAR BB| Open rates'!Q10*0.8</f>
        <v>8880</v>
      </c>
      <c r="AO10" s="84">
        <f>'BAR BB| Open rates'!R10*0.8</f>
        <v>7040</v>
      </c>
      <c r="AP10" s="84">
        <f>'BAR BB| Open rates'!S10*0.8</f>
        <v>7040</v>
      </c>
      <c r="AQ10" s="84">
        <f>'BAR BB| Open rates'!T10*0.8</f>
        <v>11280</v>
      </c>
      <c r="AR10" s="84">
        <f>'BAR BB| Open rates'!U10*0.8</f>
        <v>8880</v>
      </c>
      <c r="AS10" s="84">
        <f>'BAR BB| Open rates'!V10*0.8</f>
        <v>8880</v>
      </c>
      <c r="AT10" s="84">
        <f>'BAR BB| Open rates'!W10*0.8</f>
        <v>10480</v>
      </c>
      <c r="AU10" s="84">
        <f>'BAR BB| Open rates'!X10*0.8</f>
        <v>10480</v>
      </c>
      <c r="AV10" s="84">
        <f>'BAR BB| Open rates'!Y10*0.8</f>
        <v>8880</v>
      </c>
      <c r="AW10" s="84">
        <f>'BAR BB| Open rates'!Z10*0.8</f>
        <v>9680</v>
      </c>
      <c r="AX10" s="84">
        <f>'BAR BB| Open rates'!AA10*0.8</f>
        <v>8880</v>
      </c>
      <c r="AY10" s="84">
        <f>'BAR BB| Open rates'!AB10*0.8</f>
        <v>9680</v>
      </c>
      <c r="AZ10" s="84">
        <f>'BAR BB| Open rates'!AC10*0.8</f>
        <v>8880</v>
      </c>
      <c r="BA10" s="84">
        <f>'BAR BB| Open rates'!AD10*0.8</f>
        <v>9680</v>
      </c>
      <c r="BB10" s="84">
        <f>'BAR BB| Open rates'!AE10*0.8</f>
        <v>8880</v>
      </c>
      <c r="BC10" s="84">
        <f>'BAR BB| Open rates'!AF10*0.8</f>
        <v>9680</v>
      </c>
      <c r="BD10" s="84">
        <f>'BAR BB| Open rates'!AG10*0.8</f>
        <v>8880</v>
      </c>
      <c r="BE10" s="84">
        <f>'BAR BB| Open rates'!AH10*0.8</f>
        <v>8880</v>
      </c>
      <c r="BF10" s="84">
        <f>'BAR BB| Open rates'!AI10*0.8</f>
        <v>9680</v>
      </c>
      <c r="BG10" s="84">
        <f>'BAR BB| Open rates'!AJ10*0.8</f>
        <v>9680</v>
      </c>
      <c r="BH10" s="84">
        <f>'BAR BB| Open rates'!AK10*0.8</f>
        <v>10480</v>
      </c>
      <c r="BI10" s="84">
        <f>'BAR BB| Open rates'!AL10*0.8</f>
        <v>9680</v>
      </c>
      <c r="BJ10" s="84">
        <f>'BAR BB| Open rates'!AM10*0.8</f>
        <v>10480</v>
      </c>
      <c r="BK10" s="84">
        <f>'BAR BB| Open rates'!AN10*0.8</f>
        <v>9680</v>
      </c>
      <c r="BL10" s="84">
        <f>'BAR BB| Open rates'!AO10*0.8</f>
        <v>10480</v>
      </c>
      <c r="BM10" s="84">
        <f>'BAR BB| Open rates'!AP10*0.8</f>
        <v>9680</v>
      </c>
      <c r="BN10" s="84">
        <f>'BAR BB| Open rates'!AQ10*0.8</f>
        <v>9680</v>
      </c>
      <c r="BO10" s="84">
        <f>'BAR BB| Open rates'!AR10*0.8</f>
        <v>9680</v>
      </c>
      <c r="BP10" s="84">
        <f>'BAR BB| Open rates'!AS10*0.8</f>
        <v>8080</v>
      </c>
      <c r="BQ10" s="84">
        <f>'BAR BB| Open rates'!AT10*0.8</f>
        <v>8880</v>
      </c>
      <c r="BR10" s="84">
        <f>'BAR BB| Open rates'!AU10*0.8</f>
        <v>8080</v>
      </c>
      <c r="BS10" s="84">
        <f>'BAR BB| Open rates'!AV10*0.8</f>
        <v>8880</v>
      </c>
      <c r="BT10" s="84">
        <f>'BAR BB| Open rates'!AW10*0.8</f>
        <v>8080</v>
      </c>
      <c r="BU10" s="84">
        <f>'BAR BB| Open rates'!AX10*0.8</f>
        <v>8880</v>
      </c>
      <c r="BV10" s="84">
        <f>'BAR BB| Open rates'!AY10*0.8</f>
        <v>8080</v>
      </c>
      <c r="BW10" s="84">
        <f>'BAR BB| Open rates'!AZ10*0.8</f>
        <v>8880</v>
      </c>
      <c r="BX10" s="84">
        <f>'BAR BB| Open rates'!BA10*0.8</f>
        <v>8080</v>
      </c>
    </row>
    <row r="11" spans="1:76" s="14" customFormat="1" ht="12" customHeight="1" x14ac:dyDescent="0.2">
      <c r="A11" s="75"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row>
    <row r="12" spans="1:76" s="14" customFormat="1" ht="12" customHeight="1" x14ac:dyDescent="0.2">
      <c r="A12" s="75">
        <v>1</v>
      </c>
      <c r="B12" s="84" t="e">
        <f>'BAR BB| Open rates'!#REF!*0.8</f>
        <v>#REF!</v>
      </c>
      <c r="C12" s="84" t="e">
        <f>'BAR BB| Open rates'!#REF!*0.8</f>
        <v>#REF!</v>
      </c>
      <c r="D12" s="84" t="e">
        <f>'BAR BB| Open rates'!#REF!*0.8</f>
        <v>#REF!</v>
      </c>
      <c r="E12" s="84" t="e">
        <f>'BAR BB| Open rates'!#REF!*0.8</f>
        <v>#REF!</v>
      </c>
      <c r="F12" s="84" t="e">
        <f>'BAR BB| Open rates'!#REF!*0.8</f>
        <v>#REF!</v>
      </c>
      <c r="G12" s="84" t="e">
        <f>'BAR BB| Open rates'!#REF!*0.8</f>
        <v>#REF!</v>
      </c>
      <c r="H12" s="84" t="e">
        <f>'BAR BB| Open rates'!#REF!*0.8</f>
        <v>#REF!</v>
      </c>
      <c r="I12" s="84" t="e">
        <f>'BAR BB| Open rates'!#REF!*0.8</f>
        <v>#REF!</v>
      </c>
      <c r="J12" s="84" t="e">
        <f>'BAR BB| Open rates'!#REF!*0.8</f>
        <v>#REF!</v>
      </c>
      <c r="K12" s="84" t="e">
        <f>'BAR BB| Open rates'!#REF!*0.8</f>
        <v>#REF!</v>
      </c>
      <c r="L12" s="84" t="e">
        <f>'BAR BB| Open rates'!#REF!*0.8</f>
        <v>#REF!</v>
      </c>
      <c r="M12" s="84" t="e">
        <f>'BAR BB| Open rates'!#REF!*0.8</f>
        <v>#REF!</v>
      </c>
      <c r="N12" s="84" t="e">
        <f>'BAR BB| Open rates'!#REF!*0.8</f>
        <v>#REF!</v>
      </c>
      <c r="O12" s="84" t="e">
        <f>'BAR BB| Open rates'!#REF!*0.8</f>
        <v>#REF!</v>
      </c>
      <c r="P12" s="84" t="e">
        <f>'BAR BB| Open rates'!#REF!*0.8</f>
        <v>#REF!</v>
      </c>
      <c r="Q12" s="84" t="e">
        <f>'BAR BB| Open rates'!#REF!*0.8</f>
        <v>#REF!</v>
      </c>
      <c r="R12" s="84" t="e">
        <f>'BAR BB| Open rates'!#REF!*0.8</f>
        <v>#REF!</v>
      </c>
      <c r="S12" s="84" t="e">
        <f>'BAR BB| Open rates'!#REF!*0.8</f>
        <v>#REF!</v>
      </c>
      <c r="T12" s="84" t="e">
        <f>'BAR BB| Open rates'!#REF!*0.8</f>
        <v>#REF!</v>
      </c>
      <c r="U12" s="84" t="e">
        <f>'BAR BB| Open rates'!#REF!*0.8</f>
        <v>#REF!</v>
      </c>
      <c r="V12" s="84" t="e">
        <f>'BAR BB| Open rates'!#REF!*0.8</f>
        <v>#REF!</v>
      </c>
      <c r="W12" s="84" t="e">
        <f>'BAR BB| Open rates'!#REF!*0.8</f>
        <v>#REF!</v>
      </c>
      <c r="X12" s="84" t="e">
        <f>'BAR BB| Open rates'!#REF!*0.8</f>
        <v>#REF!</v>
      </c>
      <c r="Y12" s="84" t="e">
        <f>'BAR BB| Open rates'!#REF!*0.8</f>
        <v>#REF!</v>
      </c>
      <c r="Z12" s="84" t="e">
        <f>'BAR BB| Open rates'!#REF!*0.8</f>
        <v>#REF!</v>
      </c>
      <c r="AA12" s="84">
        <f>'BAR BB| Open rates'!B12*0.8</f>
        <v>8720</v>
      </c>
      <c r="AB12" s="84">
        <f>'BAR BB| Open rates'!D12*0.8</f>
        <v>6880</v>
      </c>
      <c r="AC12" s="84">
        <f>'BAR BB| Open rates'!E12*0.8</f>
        <v>7920</v>
      </c>
      <c r="AD12" s="84">
        <f>'BAR BB| Open rates'!F12*0.8</f>
        <v>7920</v>
      </c>
      <c r="AE12" s="84">
        <f>'BAR BB| Open rates'!G12*0.8</f>
        <v>7920</v>
      </c>
      <c r="AF12" s="84">
        <f>'BAR BB| Open rates'!I12*0.8</f>
        <v>6880</v>
      </c>
      <c r="AG12" s="84">
        <f>'BAR BB| Open rates'!J12*0.8</f>
        <v>7920</v>
      </c>
      <c r="AH12" s="84">
        <f>'BAR BB| Open rates'!K12*0.8</f>
        <v>6880</v>
      </c>
      <c r="AI12" s="84">
        <f>'BAR BB| Open rates'!L12*0.8</f>
        <v>7920</v>
      </c>
      <c r="AJ12" s="84">
        <f>'BAR BB| Open rates'!M12*0.8</f>
        <v>7920</v>
      </c>
      <c r="AK12" s="84">
        <f>'BAR BB| Open rates'!N12*0.8</f>
        <v>8720</v>
      </c>
      <c r="AL12" s="84">
        <f>'BAR BB| Open rates'!O12*0.8</f>
        <v>8720</v>
      </c>
      <c r="AM12" s="84">
        <f>'BAR BB| Open rates'!P12*0.8</f>
        <v>10320</v>
      </c>
      <c r="AN12" s="84">
        <f>'BAR BB| Open rates'!Q12*0.8</f>
        <v>8720</v>
      </c>
      <c r="AO12" s="84">
        <f>'BAR BB| Open rates'!R12*0.8</f>
        <v>6880</v>
      </c>
      <c r="AP12" s="84">
        <f>'BAR BB| Open rates'!S12*0.8</f>
        <v>6880</v>
      </c>
      <c r="AQ12" s="84">
        <f>'BAR BB| Open rates'!T12*0.8</f>
        <v>11120</v>
      </c>
      <c r="AR12" s="84">
        <f>'BAR BB| Open rates'!U12*0.8</f>
        <v>8720</v>
      </c>
      <c r="AS12" s="84">
        <f>'BAR BB| Open rates'!V12*0.8</f>
        <v>8720</v>
      </c>
      <c r="AT12" s="84">
        <f>'BAR BB| Open rates'!W12*0.8</f>
        <v>10320</v>
      </c>
      <c r="AU12" s="84">
        <f>'BAR BB| Open rates'!X12*0.8</f>
        <v>10320</v>
      </c>
      <c r="AV12" s="84">
        <f>'BAR BB| Open rates'!Y12*0.8</f>
        <v>8720</v>
      </c>
      <c r="AW12" s="84">
        <f>'BAR BB| Open rates'!Z12*0.8</f>
        <v>9520</v>
      </c>
      <c r="AX12" s="84">
        <f>'BAR BB| Open rates'!AA12*0.8</f>
        <v>8720</v>
      </c>
      <c r="AY12" s="84">
        <f>'BAR BB| Open rates'!AB12*0.8</f>
        <v>9520</v>
      </c>
      <c r="AZ12" s="84">
        <f>'BAR BB| Open rates'!AC12*0.8</f>
        <v>8720</v>
      </c>
      <c r="BA12" s="84">
        <f>'BAR BB| Open rates'!AD12*0.8</f>
        <v>9520</v>
      </c>
      <c r="BB12" s="84">
        <f>'BAR BB| Open rates'!AE12*0.8</f>
        <v>8720</v>
      </c>
      <c r="BC12" s="84">
        <f>'BAR BB| Open rates'!AF12*0.8</f>
        <v>9520</v>
      </c>
      <c r="BD12" s="84">
        <f>'BAR BB| Open rates'!AG12*0.8</f>
        <v>8720</v>
      </c>
      <c r="BE12" s="84">
        <f>'BAR BB| Open rates'!AH12*0.8</f>
        <v>8720</v>
      </c>
      <c r="BF12" s="84">
        <f>'BAR BB| Open rates'!AI12*0.8</f>
        <v>9520</v>
      </c>
      <c r="BG12" s="84">
        <f>'BAR BB| Open rates'!AJ12*0.8</f>
        <v>9520</v>
      </c>
      <c r="BH12" s="84">
        <f>'BAR BB| Open rates'!AK12*0.8</f>
        <v>10320</v>
      </c>
      <c r="BI12" s="84">
        <f>'BAR BB| Open rates'!AL12*0.8</f>
        <v>9520</v>
      </c>
      <c r="BJ12" s="84">
        <f>'BAR BB| Open rates'!AM12*0.8</f>
        <v>10320</v>
      </c>
      <c r="BK12" s="84">
        <f>'BAR BB| Open rates'!AN12*0.8</f>
        <v>9520</v>
      </c>
      <c r="BL12" s="84">
        <f>'BAR BB| Open rates'!AO12*0.8</f>
        <v>10320</v>
      </c>
      <c r="BM12" s="84">
        <f>'BAR BB| Open rates'!AP12*0.8</f>
        <v>9520</v>
      </c>
      <c r="BN12" s="84">
        <f>'BAR BB| Open rates'!AQ12*0.8</f>
        <v>9520</v>
      </c>
      <c r="BO12" s="84">
        <f>'BAR BB| Open rates'!AR12*0.8</f>
        <v>9520</v>
      </c>
      <c r="BP12" s="84">
        <f>'BAR BB| Open rates'!AS12*0.8</f>
        <v>7920</v>
      </c>
      <c r="BQ12" s="84">
        <f>'BAR BB| Open rates'!AT12*0.8</f>
        <v>8720</v>
      </c>
      <c r="BR12" s="84">
        <f>'BAR BB| Open rates'!AU12*0.8</f>
        <v>7920</v>
      </c>
      <c r="BS12" s="84">
        <f>'BAR BB| Open rates'!AV12*0.8</f>
        <v>8720</v>
      </c>
      <c r="BT12" s="84">
        <f>'BAR BB| Open rates'!AW12*0.8</f>
        <v>7920</v>
      </c>
      <c r="BU12" s="84">
        <f>'BAR BB| Open rates'!AX12*0.8</f>
        <v>8720</v>
      </c>
      <c r="BV12" s="84">
        <f>'BAR BB| Open rates'!AY12*0.8</f>
        <v>7920</v>
      </c>
      <c r="BW12" s="84">
        <f>'BAR BB| Open rates'!AZ12*0.8</f>
        <v>8720</v>
      </c>
      <c r="BX12" s="84">
        <f>'BAR BB| Open rates'!BA12*0.8</f>
        <v>7920</v>
      </c>
    </row>
    <row r="13" spans="1:76" s="14" customFormat="1" ht="12" customHeight="1" x14ac:dyDescent="0.2">
      <c r="A13" s="75">
        <v>2</v>
      </c>
      <c r="B13" s="84" t="e">
        <f>'BAR BB| Open rates'!#REF!*0.8</f>
        <v>#REF!</v>
      </c>
      <c r="C13" s="84" t="e">
        <f>'BAR BB| Open rates'!#REF!*0.8</f>
        <v>#REF!</v>
      </c>
      <c r="D13" s="84" t="e">
        <f>'BAR BB| Open rates'!#REF!*0.8</f>
        <v>#REF!</v>
      </c>
      <c r="E13" s="84" t="e">
        <f>'BAR BB| Open rates'!#REF!*0.8</f>
        <v>#REF!</v>
      </c>
      <c r="F13" s="84" t="e">
        <f>'BAR BB| Open rates'!#REF!*0.8</f>
        <v>#REF!</v>
      </c>
      <c r="G13" s="84" t="e">
        <f>'BAR BB| Open rates'!#REF!*0.8</f>
        <v>#REF!</v>
      </c>
      <c r="H13" s="84" t="e">
        <f>'BAR BB| Open rates'!#REF!*0.8</f>
        <v>#REF!</v>
      </c>
      <c r="I13" s="84" t="e">
        <f>'BAR BB| Open rates'!#REF!*0.8</f>
        <v>#REF!</v>
      </c>
      <c r="J13" s="84" t="e">
        <f>'BAR BB| Open rates'!#REF!*0.8</f>
        <v>#REF!</v>
      </c>
      <c r="K13" s="84" t="e">
        <f>'BAR BB| Open rates'!#REF!*0.8</f>
        <v>#REF!</v>
      </c>
      <c r="L13" s="84" t="e">
        <f>'BAR BB| Open rates'!#REF!*0.8</f>
        <v>#REF!</v>
      </c>
      <c r="M13" s="84" t="e">
        <f>'BAR BB| Open rates'!#REF!*0.8</f>
        <v>#REF!</v>
      </c>
      <c r="N13" s="84" t="e">
        <f>'BAR BB| Open rates'!#REF!*0.8</f>
        <v>#REF!</v>
      </c>
      <c r="O13" s="84" t="e">
        <f>'BAR BB| Open rates'!#REF!*0.8</f>
        <v>#REF!</v>
      </c>
      <c r="P13" s="84" t="e">
        <f>'BAR BB| Open rates'!#REF!*0.8</f>
        <v>#REF!</v>
      </c>
      <c r="Q13" s="84" t="e">
        <f>'BAR BB| Open rates'!#REF!*0.8</f>
        <v>#REF!</v>
      </c>
      <c r="R13" s="84" t="e">
        <f>'BAR BB| Open rates'!#REF!*0.8</f>
        <v>#REF!</v>
      </c>
      <c r="S13" s="84" t="e">
        <f>'BAR BB| Open rates'!#REF!*0.8</f>
        <v>#REF!</v>
      </c>
      <c r="T13" s="84" t="e">
        <f>'BAR BB| Open rates'!#REF!*0.8</f>
        <v>#REF!</v>
      </c>
      <c r="U13" s="84" t="e">
        <f>'BAR BB| Open rates'!#REF!*0.8</f>
        <v>#REF!</v>
      </c>
      <c r="V13" s="84" t="e">
        <f>'BAR BB| Open rates'!#REF!*0.8</f>
        <v>#REF!</v>
      </c>
      <c r="W13" s="84" t="e">
        <f>'BAR BB| Open rates'!#REF!*0.8</f>
        <v>#REF!</v>
      </c>
      <c r="X13" s="84" t="e">
        <f>'BAR BB| Open rates'!#REF!*0.8</f>
        <v>#REF!</v>
      </c>
      <c r="Y13" s="84" t="e">
        <f>'BAR BB| Open rates'!#REF!*0.8</f>
        <v>#REF!</v>
      </c>
      <c r="Z13" s="84" t="e">
        <f>'BAR BB| Open rates'!#REF!*0.8</f>
        <v>#REF!</v>
      </c>
      <c r="AA13" s="84">
        <f>'BAR BB| Open rates'!B13*0.8</f>
        <v>9680</v>
      </c>
      <c r="AB13" s="84">
        <f>'BAR BB| Open rates'!D13*0.8</f>
        <v>7840</v>
      </c>
      <c r="AC13" s="84">
        <f>'BAR BB| Open rates'!E13*0.8</f>
        <v>8880</v>
      </c>
      <c r="AD13" s="84">
        <f>'BAR BB| Open rates'!F13*0.8</f>
        <v>8880</v>
      </c>
      <c r="AE13" s="84">
        <f>'BAR BB| Open rates'!G13*0.8</f>
        <v>8880</v>
      </c>
      <c r="AF13" s="84">
        <f>'BAR BB| Open rates'!I13*0.8</f>
        <v>7840</v>
      </c>
      <c r="AG13" s="84">
        <f>'BAR BB| Open rates'!J13*0.8</f>
        <v>8880</v>
      </c>
      <c r="AH13" s="84">
        <f>'BAR BB| Open rates'!K13*0.8</f>
        <v>7840</v>
      </c>
      <c r="AI13" s="84">
        <f>'BAR BB| Open rates'!L13*0.8</f>
        <v>8880</v>
      </c>
      <c r="AJ13" s="84">
        <f>'BAR BB| Open rates'!M13*0.8</f>
        <v>8880</v>
      </c>
      <c r="AK13" s="84">
        <f>'BAR BB| Open rates'!N13*0.8</f>
        <v>9680</v>
      </c>
      <c r="AL13" s="84">
        <f>'BAR BB| Open rates'!O13*0.8</f>
        <v>9680</v>
      </c>
      <c r="AM13" s="84">
        <f>'BAR BB| Open rates'!P13*0.8</f>
        <v>11280</v>
      </c>
      <c r="AN13" s="84">
        <f>'BAR BB| Open rates'!Q13*0.8</f>
        <v>9680</v>
      </c>
      <c r="AO13" s="84">
        <f>'BAR BB| Open rates'!R13*0.8</f>
        <v>7840</v>
      </c>
      <c r="AP13" s="84">
        <f>'BAR BB| Open rates'!S13*0.8</f>
        <v>7840</v>
      </c>
      <c r="AQ13" s="84">
        <f>'BAR BB| Open rates'!T13*0.8</f>
        <v>12080</v>
      </c>
      <c r="AR13" s="84">
        <f>'BAR BB| Open rates'!U13*0.8</f>
        <v>9680</v>
      </c>
      <c r="AS13" s="84">
        <f>'BAR BB| Open rates'!V13*0.8</f>
        <v>9680</v>
      </c>
      <c r="AT13" s="84">
        <f>'BAR BB| Open rates'!W13*0.8</f>
        <v>11280</v>
      </c>
      <c r="AU13" s="84">
        <f>'BAR BB| Open rates'!X13*0.8</f>
        <v>11280</v>
      </c>
      <c r="AV13" s="84">
        <f>'BAR BB| Open rates'!Y13*0.8</f>
        <v>9680</v>
      </c>
      <c r="AW13" s="84">
        <f>'BAR BB| Open rates'!Z13*0.8</f>
        <v>10480</v>
      </c>
      <c r="AX13" s="84">
        <f>'BAR BB| Open rates'!AA13*0.8</f>
        <v>9680</v>
      </c>
      <c r="AY13" s="84">
        <f>'BAR BB| Open rates'!AB13*0.8</f>
        <v>10480</v>
      </c>
      <c r="AZ13" s="84">
        <f>'BAR BB| Open rates'!AC13*0.8</f>
        <v>9680</v>
      </c>
      <c r="BA13" s="84">
        <f>'BAR BB| Open rates'!AD13*0.8</f>
        <v>10480</v>
      </c>
      <c r="BB13" s="84">
        <f>'BAR BB| Open rates'!AE13*0.8</f>
        <v>9680</v>
      </c>
      <c r="BC13" s="84">
        <f>'BAR BB| Open rates'!AF13*0.8</f>
        <v>10480</v>
      </c>
      <c r="BD13" s="84">
        <f>'BAR BB| Open rates'!AG13*0.8</f>
        <v>9680</v>
      </c>
      <c r="BE13" s="84">
        <f>'BAR BB| Open rates'!AH13*0.8</f>
        <v>9680</v>
      </c>
      <c r="BF13" s="84">
        <f>'BAR BB| Open rates'!AI13*0.8</f>
        <v>10480</v>
      </c>
      <c r="BG13" s="84">
        <f>'BAR BB| Open rates'!AJ13*0.8</f>
        <v>10480</v>
      </c>
      <c r="BH13" s="84">
        <f>'BAR BB| Open rates'!AK13*0.8</f>
        <v>11280</v>
      </c>
      <c r="BI13" s="84">
        <f>'BAR BB| Open rates'!AL13*0.8</f>
        <v>10480</v>
      </c>
      <c r="BJ13" s="84">
        <f>'BAR BB| Open rates'!AM13*0.8</f>
        <v>11280</v>
      </c>
      <c r="BK13" s="84">
        <f>'BAR BB| Open rates'!AN13*0.8</f>
        <v>10480</v>
      </c>
      <c r="BL13" s="84">
        <f>'BAR BB| Open rates'!AO13*0.8</f>
        <v>11280</v>
      </c>
      <c r="BM13" s="84">
        <f>'BAR BB| Open rates'!AP13*0.8</f>
        <v>10480</v>
      </c>
      <c r="BN13" s="84">
        <f>'BAR BB| Open rates'!AQ13*0.8</f>
        <v>10480</v>
      </c>
      <c r="BO13" s="84">
        <f>'BAR BB| Open rates'!AR13*0.8</f>
        <v>10480</v>
      </c>
      <c r="BP13" s="84">
        <f>'BAR BB| Open rates'!AS13*0.8</f>
        <v>8880</v>
      </c>
      <c r="BQ13" s="84">
        <f>'BAR BB| Open rates'!AT13*0.8</f>
        <v>9680</v>
      </c>
      <c r="BR13" s="84">
        <f>'BAR BB| Open rates'!AU13*0.8</f>
        <v>8880</v>
      </c>
      <c r="BS13" s="84">
        <f>'BAR BB| Open rates'!AV13*0.8</f>
        <v>9680</v>
      </c>
      <c r="BT13" s="84">
        <f>'BAR BB| Open rates'!AW13*0.8</f>
        <v>8880</v>
      </c>
      <c r="BU13" s="84">
        <f>'BAR BB| Open rates'!AX13*0.8</f>
        <v>9680</v>
      </c>
      <c r="BV13" s="84">
        <f>'BAR BB| Open rates'!AY13*0.8</f>
        <v>8880</v>
      </c>
      <c r="BW13" s="84">
        <f>'BAR BB| Open rates'!AZ13*0.8</f>
        <v>9680</v>
      </c>
      <c r="BX13" s="84">
        <f>'BAR BB| Open rates'!BA13*0.8</f>
        <v>8880</v>
      </c>
    </row>
    <row r="14" spans="1:76" s="14" customFormat="1" ht="12" customHeight="1" x14ac:dyDescent="0.2">
      <c r="A14" s="75"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row>
    <row r="15" spans="1:76" s="14" customFormat="1" ht="12" customHeight="1" x14ac:dyDescent="0.2">
      <c r="A15" s="15" t="s">
        <v>159</v>
      </c>
      <c r="B15" s="84" t="e">
        <f>'BAR BB| Open rates'!#REF!*0.8</f>
        <v>#REF!</v>
      </c>
      <c r="C15" s="84" t="e">
        <f>'BAR BB| Open rates'!#REF!*0.8</f>
        <v>#REF!</v>
      </c>
      <c r="D15" s="84" t="e">
        <f>'BAR BB| Open rates'!#REF!*0.8</f>
        <v>#REF!</v>
      </c>
      <c r="E15" s="84" t="e">
        <f>'BAR BB| Open rates'!#REF!*0.8</f>
        <v>#REF!</v>
      </c>
      <c r="F15" s="84" t="e">
        <f>'BAR BB| Open rates'!#REF!*0.8</f>
        <v>#REF!</v>
      </c>
      <c r="G15" s="84" t="e">
        <f>'BAR BB| Open rates'!#REF!*0.8</f>
        <v>#REF!</v>
      </c>
      <c r="H15" s="84" t="e">
        <f>'BAR BB| Open rates'!#REF!*0.8</f>
        <v>#REF!</v>
      </c>
      <c r="I15" s="84" t="e">
        <f>'BAR BB| Open rates'!#REF!*0.8</f>
        <v>#REF!</v>
      </c>
      <c r="J15" s="84" t="e">
        <f>'BAR BB| Open rates'!#REF!*0.8</f>
        <v>#REF!</v>
      </c>
      <c r="K15" s="84" t="e">
        <f>'BAR BB| Open rates'!#REF!*0.8</f>
        <v>#REF!</v>
      </c>
      <c r="L15" s="84" t="e">
        <f>'BAR BB| Open rates'!#REF!*0.8</f>
        <v>#REF!</v>
      </c>
      <c r="M15" s="84" t="e">
        <f>'BAR BB| Open rates'!#REF!*0.8</f>
        <v>#REF!</v>
      </c>
      <c r="N15" s="84" t="e">
        <f>'BAR BB| Open rates'!#REF!*0.8</f>
        <v>#REF!</v>
      </c>
      <c r="O15" s="84" t="e">
        <f>'BAR BB| Open rates'!#REF!*0.8</f>
        <v>#REF!</v>
      </c>
      <c r="P15" s="84" t="e">
        <f>'BAR BB| Open rates'!#REF!*0.8</f>
        <v>#REF!</v>
      </c>
      <c r="Q15" s="84" t="e">
        <f>'BAR BB| Open rates'!#REF!*0.8</f>
        <v>#REF!</v>
      </c>
      <c r="R15" s="84" t="e">
        <f>'BAR BB| Open rates'!#REF!*0.8</f>
        <v>#REF!</v>
      </c>
      <c r="S15" s="84" t="e">
        <f>'BAR BB| Open rates'!#REF!*0.8</f>
        <v>#REF!</v>
      </c>
      <c r="T15" s="84" t="e">
        <f>'BAR BB| Open rates'!#REF!*0.8</f>
        <v>#REF!</v>
      </c>
      <c r="U15" s="84" t="e">
        <f>'BAR BB| Open rates'!#REF!*0.8</f>
        <v>#REF!</v>
      </c>
      <c r="V15" s="84" t="e">
        <f>'BAR BB| Open rates'!#REF!*0.8</f>
        <v>#REF!</v>
      </c>
      <c r="W15" s="84" t="e">
        <f>'BAR BB| Open rates'!#REF!*0.8</f>
        <v>#REF!</v>
      </c>
      <c r="X15" s="84" t="e">
        <f>'BAR BB| Open rates'!#REF!*0.8</f>
        <v>#REF!</v>
      </c>
      <c r="Y15" s="84" t="e">
        <f>'BAR BB| Open rates'!#REF!*0.8</f>
        <v>#REF!</v>
      </c>
      <c r="Z15" s="84" t="e">
        <f>'BAR BB| Open rates'!#REF!*0.8</f>
        <v>#REF!</v>
      </c>
      <c r="AA15" s="84">
        <f>'BAR BB| Open rates'!B15*0.8</f>
        <v>11600</v>
      </c>
      <c r="AB15" s="84">
        <f>'BAR BB| Open rates'!D15*0.8</f>
        <v>9760</v>
      </c>
      <c r="AC15" s="84">
        <f>'BAR BB| Open rates'!E15*0.8</f>
        <v>10800</v>
      </c>
      <c r="AD15" s="84">
        <f>'BAR BB| Open rates'!F15*0.8</f>
        <v>10800</v>
      </c>
      <c r="AE15" s="84">
        <f>'BAR BB| Open rates'!G15*0.8</f>
        <v>10800</v>
      </c>
      <c r="AF15" s="84">
        <f>'BAR BB| Open rates'!I15*0.8</f>
        <v>9760</v>
      </c>
      <c r="AG15" s="84">
        <f>'BAR BB| Open rates'!J15*0.8</f>
        <v>10800</v>
      </c>
      <c r="AH15" s="84">
        <f>'BAR BB| Open rates'!K15*0.8</f>
        <v>9760</v>
      </c>
      <c r="AI15" s="84">
        <f>'BAR BB| Open rates'!L15*0.8</f>
        <v>10800</v>
      </c>
      <c r="AJ15" s="84">
        <f>'BAR BB| Open rates'!M15*0.8</f>
        <v>10800</v>
      </c>
      <c r="AK15" s="84">
        <f>'BAR BB| Open rates'!N15*0.8</f>
        <v>11600</v>
      </c>
      <c r="AL15" s="84">
        <f>'BAR BB| Open rates'!O15*0.8</f>
        <v>11600</v>
      </c>
      <c r="AM15" s="84">
        <f>'BAR BB| Open rates'!P15*0.8</f>
        <v>13200</v>
      </c>
      <c r="AN15" s="84">
        <f>'BAR BB| Open rates'!Q15*0.8</f>
        <v>11600</v>
      </c>
      <c r="AO15" s="84">
        <f>'BAR BB| Open rates'!R15*0.8</f>
        <v>9760</v>
      </c>
      <c r="AP15" s="84">
        <f>'BAR BB| Open rates'!S15*0.8</f>
        <v>9760</v>
      </c>
      <c r="AQ15" s="84">
        <f>'BAR BB| Open rates'!T15*0.8</f>
        <v>14000</v>
      </c>
      <c r="AR15" s="84">
        <f>'BAR BB| Open rates'!U15*0.8</f>
        <v>11600</v>
      </c>
      <c r="AS15" s="84">
        <f>'BAR BB| Open rates'!V15*0.8</f>
        <v>11600</v>
      </c>
      <c r="AT15" s="84">
        <f>'BAR BB| Open rates'!W15*0.8</f>
        <v>13200</v>
      </c>
      <c r="AU15" s="84">
        <f>'BAR BB| Open rates'!X15*0.8</f>
        <v>13200</v>
      </c>
      <c r="AV15" s="84">
        <f>'BAR BB| Open rates'!Y15*0.8</f>
        <v>12400</v>
      </c>
      <c r="AW15" s="84">
        <f>'BAR BB| Open rates'!Z15*0.8</f>
        <v>13200</v>
      </c>
      <c r="AX15" s="84">
        <f>'BAR BB| Open rates'!AA15*0.8</f>
        <v>12400</v>
      </c>
      <c r="AY15" s="84">
        <f>'BAR BB| Open rates'!AB15*0.8</f>
        <v>13200</v>
      </c>
      <c r="AZ15" s="84">
        <f>'BAR BB| Open rates'!AC15*0.8</f>
        <v>12400</v>
      </c>
      <c r="BA15" s="84">
        <f>'BAR BB| Open rates'!AD15*0.8</f>
        <v>13200</v>
      </c>
      <c r="BB15" s="84">
        <f>'BAR BB| Open rates'!AE15*0.8</f>
        <v>12400</v>
      </c>
      <c r="BC15" s="84">
        <f>'BAR BB| Open rates'!AF15*0.8</f>
        <v>13200</v>
      </c>
      <c r="BD15" s="84">
        <f>'BAR BB| Open rates'!AG15*0.8</f>
        <v>12400</v>
      </c>
      <c r="BE15" s="84">
        <f>'BAR BB| Open rates'!AH15*0.8</f>
        <v>12400</v>
      </c>
      <c r="BF15" s="84">
        <f>'BAR BB| Open rates'!AI15*0.8</f>
        <v>13200</v>
      </c>
      <c r="BG15" s="84">
        <f>'BAR BB| Open rates'!AJ15*0.8</f>
        <v>13200</v>
      </c>
      <c r="BH15" s="84">
        <f>'BAR BB| Open rates'!AK15*0.8</f>
        <v>14000</v>
      </c>
      <c r="BI15" s="84">
        <f>'BAR BB| Open rates'!AL15*0.8</f>
        <v>13200</v>
      </c>
      <c r="BJ15" s="84">
        <f>'BAR BB| Open rates'!AM15*0.8</f>
        <v>14000</v>
      </c>
      <c r="BK15" s="84">
        <f>'BAR BB| Open rates'!AN15*0.8</f>
        <v>13200</v>
      </c>
      <c r="BL15" s="84">
        <f>'BAR BB| Open rates'!AO15*0.8</f>
        <v>14000</v>
      </c>
      <c r="BM15" s="84">
        <f>'BAR BB| Open rates'!AP15*0.8</f>
        <v>13200</v>
      </c>
      <c r="BN15" s="84">
        <f>'BAR BB| Open rates'!AQ15*0.8</f>
        <v>13200</v>
      </c>
      <c r="BO15" s="84">
        <f>'BAR BB| Open rates'!AR15*0.8</f>
        <v>12400</v>
      </c>
      <c r="BP15" s="84">
        <f>'BAR BB| Open rates'!AS15*0.8</f>
        <v>10800</v>
      </c>
      <c r="BQ15" s="84">
        <f>'BAR BB| Open rates'!AT15*0.8</f>
        <v>11600</v>
      </c>
      <c r="BR15" s="84">
        <f>'BAR BB| Open rates'!AU15*0.8</f>
        <v>10800</v>
      </c>
      <c r="BS15" s="84">
        <f>'BAR BB| Open rates'!AV15*0.8</f>
        <v>11600</v>
      </c>
      <c r="BT15" s="84">
        <f>'BAR BB| Open rates'!AW15*0.8</f>
        <v>10800</v>
      </c>
      <c r="BU15" s="84">
        <f>'BAR BB| Open rates'!AX15*0.8</f>
        <v>11600</v>
      </c>
      <c r="BV15" s="84">
        <f>'BAR BB| Open rates'!AY15*0.8</f>
        <v>10800</v>
      </c>
      <c r="BW15" s="84">
        <f>'BAR BB| Open rates'!AZ15*0.8</f>
        <v>11600</v>
      </c>
      <c r="BX15" s="84">
        <f>'BAR BB| Open rates'!BA15*0.8</f>
        <v>10800</v>
      </c>
    </row>
    <row r="16" spans="1:76" s="14" customFormat="1" ht="12" customHeight="1" x14ac:dyDescent="0.2">
      <c r="A16" s="75"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row>
    <row r="17" spans="1:76" s="14" customFormat="1" ht="12" customHeight="1" x14ac:dyDescent="0.2">
      <c r="A17" s="15" t="s">
        <v>159</v>
      </c>
      <c r="B17" s="84" t="e">
        <f>'BAR BB| Open rates'!#REF!*0.8</f>
        <v>#REF!</v>
      </c>
      <c r="C17" s="84" t="e">
        <f>'BAR BB| Open rates'!#REF!*0.8</f>
        <v>#REF!</v>
      </c>
      <c r="D17" s="84" t="e">
        <f>'BAR BB| Open rates'!#REF!*0.8</f>
        <v>#REF!</v>
      </c>
      <c r="E17" s="84" t="e">
        <f>'BAR BB| Open rates'!#REF!*0.8</f>
        <v>#REF!</v>
      </c>
      <c r="F17" s="84" t="e">
        <f>'BAR BB| Open rates'!#REF!*0.8</f>
        <v>#REF!</v>
      </c>
      <c r="G17" s="84" t="e">
        <f>'BAR BB| Open rates'!#REF!*0.8</f>
        <v>#REF!</v>
      </c>
      <c r="H17" s="84" t="e">
        <f>'BAR BB| Open rates'!#REF!*0.8</f>
        <v>#REF!</v>
      </c>
      <c r="I17" s="84" t="e">
        <f>'BAR BB| Open rates'!#REF!*0.8</f>
        <v>#REF!</v>
      </c>
      <c r="J17" s="84" t="e">
        <f>'BAR BB| Open rates'!#REF!*0.8</f>
        <v>#REF!</v>
      </c>
      <c r="K17" s="84" t="e">
        <f>'BAR BB| Open rates'!#REF!*0.8</f>
        <v>#REF!</v>
      </c>
      <c r="L17" s="84" t="e">
        <f>'BAR BB| Open rates'!#REF!*0.8</f>
        <v>#REF!</v>
      </c>
      <c r="M17" s="84" t="e">
        <f>'BAR BB| Open rates'!#REF!*0.8</f>
        <v>#REF!</v>
      </c>
      <c r="N17" s="84" t="e">
        <f>'BAR BB| Open rates'!#REF!*0.8</f>
        <v>#REF!</v>
      </c>
      <c r="O17" s="84" t="e">
        <f>'BAR BB| Open rates'!#REF!*0.8</f>
        <v>#REF!</v>
      </c>
      <c r="P17" s="84" t="e">
        <f>'BAR BB| Open rates'!#REF!*0.8</f>
        <v>#REF!</v>
      </c>
      <c r="Q17" s="84" t="e">
        <f>'BAR BB| Open rates'!#REF!*0.8</f>
        <v>#REF!</v>
      </c>
      <c r="R17" s="84" t="e">
        <f>'BAR BB| Open rates'!#REF!*0.8</f>
        <v>#REF!</v>
      </c>
      <c r="S17" s="84" t="e">
        <f>'BAR BB| Open rates'!#REF!*0.8</f>
        <v>#REF!</v>
      </c>
      <c r="T17" s="84" t="e">
        <f>'BAR BB| Open rates'!#REF!*0.8</f>
        <v>#REF!</v>
      </c>
      <c r="U17" s="84" t="e">
        <f>'BAR BB| Open rates'!#REF!*0.8</f>
        <v>#REF!</v>
      </c>
      <c r="V17" s="84" t="e">
        <f>'BAR BB| Open rates'!#REF!*0.8</f>
        <v>#REF!</v>
      </c>
      <c r="W17" s="84" t="e">
        <f>'BAR BB| Open rates'!#REF!*0.8</f>
        <v>#REF!</v>
      </c>
      <c r="X17" s="84" t="e">
        <f>'BAR BB| Open rates'!#REF!*0.8</f>
        <v>#REF!</v>
      </c>
      <c r="Y17" s="84" t="e">
        <f>'BAR BB| Open rates'!#REF!*0.8</f>
        <v>#REF!</v>
      </c>
      <c r="Z17" s="84" t="e">
        <f>'BAR BB| Open rates'!#REF!*0.8</f>
        <v>#REF!</v>
      </c>
      <c r="AA17" s="84">
        <f>'BAR BB| Open rates'!B17*0.8</f>
        <v>12000</v>
      </c>
      <c r="AB17" s="84">
        <f>'BAR BB| Open rates'!D17*0.8</f>
        <v>10160</v>
      </c>
      <c r="AC17" s="84">
        <f>'BAR BB| Open rates'!E17*0.8</f>
        <v>11200</v>
      </c>
      <c r="AD17" s="84">
        <f>'BAR BB| Open rates'!F17*0.8</f>
        <v>11200</v>
      </c>
      <c r="AE17" s="84">
        <f>'BAR BB| Open rates'!G17*0.8</f>
        <v>11200</v>
      </c>
      <c r="AF17" s="84">
        <f>'BAR BB| Open rates'!I17*0.8</f>
        <v>10160</v>
      </c>
      <c r="AG17" s="84">
        <f>'BAR BB| Open rates'!J17*0.8</f>
        <v>11200</v>
      </c>
      <c r="AH17" s="84">
        <f>'BAR BB| Open rates'!K17*0.8</f>
        <v>10160</v>
      </c>
      <c r="AI17" s="84">
        <f>'BAR BB| Open rates'!L17*0.8</f>
        <v>11200</v>
      </c>
      <c r="AJ17" s="84">
        <f>'BAR BB| Open rates'!M17*0.8</f>
        <v>11200</v>
      </c>
      <c r="AK17" s="84">
        <f>'BAR BB| Open rates'!N17*0.8</f>
        <v>12000</v>
      </c>
      <c r="AL17" s="84">
        <f>'BAR BB| Open rates'!O17*0.8</f>
        <v>12000</v>
      </c>
      <c r="AM17" s="84">
        <f>'BAR BB| Open rates'!P17*0.8</f>
        <v>13600</v>
      </c>
      <c r="AN17" s="84">
        <f>'BAR BB| Open rates'!Q17*0.8</f>
        <v>12000</v>
      </c>
      <c r="AO17" s="84">
        <f>'BAR BB| Open rates'!R17*0.8</f>
        <v>10160</v>
      </c>
      <c r="AP17" s="84">
        <f>'BAR BB| Open rates'!S17*0.8</f>
        <v>10160</v>
      </c>
      <c r="AQ17" s="84">
        <f>'BAR BB| Open rates'!T17*0.8</f>
        <v>14400</v>
      </c>
      <c r="AR17" s="84">
        <f>'BAR BB| Open rates'!U17*0.8</f>
        <v>12000</v>
      </c>
      <c r="AS17" s="84">
        <f>'BAR BB| Open rates'!V17*0.8</f>
        <v>12000</v>
      </c>
      <c r="AT17" s="84">
        <f>'BAR BB| Open rates'!W17*0.8</f>
        <v>13600</v>
      </c>
      <c r="AU17" s="84">
        <f>'BAR BB| Open rates'!X17*0.8</f>
        <v>13600</v>
      </c>
      <c r="AV17" s="84">
        <f>'BAR BB| Open rates'!Y17*0.8</f>
        <v>14000</v>
      </c>
      <c r="AW17" s="84">
        <f>'BAR BB| Open rates'!Z17*0.8</f>
        <v>14800</v>
      </c>
      <c r="AX17" s="84">
        <f>'BAR BB| Open rates'!AA17*0.8</f>
        <v>14000</v>
      </c>
      <c r="AY17" s="84">
        <f>'BAR BB| Open rates'!AB17*0.8</f>
        <v>14800</v>
      </c>
      <c r="AZ17" s="84">
        <f>'BAR BB| Open rates'!AC17*0.8</f>
        <v>14000</v>
      </c>
      <c r="BA17" s="84">
        <f>'BAR BB| Open rates'!AD17*0.8</f>
        <v>14800</v>
      </c>
      <c r="BB17" s="84">
        <f>'BAR BB| Open rates'!AE17*0.8</f>
        <v>14000</v>
      </c>
      <c r="BC17" s="84">
        <f>'BAR BB| Open rates'!AF17*0.8</f>
        <v>14800</v>
      </c>
      <c r="BD17" s="84">
        <f>'BAR BB| Open rates'!AG17*0.8</f>
        <v>14000</v>
      </c>
      <c r="BE17" s="84">
        <f>'BAR BB| Open rates'!AH17*0.8</f>
        <v>14000</v>
      </c>
      <c r="BF17" s="84">
        <f>'BAR BB| Open rates'!AI17*0.8</f>
        <v>14800</v>
      </c>
      <c r="BG17" s="84">
        <f>'BAR BB| Open rates'!AJ17*0.8</f>
        <v>14800</v>
      </c>
      <c r="BH17" s="84">
        <f>'BAR BB| Open rates'!AK17*0.8</f>
        <v>15600</v>
      </c>
      <c r="BI17" s="84">
        <f>'BAR BB| Open rates'!AL17*0.8</f>
        <v>14800</v>
      </c>
      <c r="BJ17" s="84">
        <f>'BAR BB| Open rates'!AM17*0.8</f>
        <v>15600</v>
      </c>
      <c r="BK17" s="84">
        <f>'BAR BB| Open rates'!AN17*0.8</f>
        <v>14800</v>
      </c>
      <c r="BL17" s="84">
        <f>'BAR BB| Open rates'!AO17*0.8</f>
        <v>15600</v>
      </c>
      <c r="BM17" s="84">
        <f>'BAR BB| Open rates'!AP17*0.8</f>
        <v>14800</v>
      </c>
      <c r="BN17" s="84">
        <f>'BAR BB| Open rates'!AQ17*0.8</f>
        <v>14800</v>
      </c>
      <c r="BO17" s="84">
        <f>'BAR BB| Open rates'!AR17*0.8</f>
        <v>12800</v>
      </c>
      <c r="BP17" s="84">
        <f>'BAR BB| Open rates'!AS17*0.8</f>
        <v>11200</v>
      </c>
      <c r="BQ17" s="84">
        <f>'BAR BB| Open rates'!AT17*0.8</f>
        <v>12000</v>
      </c>
      <c r="BR17" s="84">
        <f>'BAR BB| Open rates'!AU17*0.8</f>
        <v>11200</v>
      </c>
      <c r="BS17" s="84">
        <f>'BAR BB| Open rates'!AV17*0.8</f>
        <v>12000</v>
      </c>
      <c r="BT17" s="84">
        <f>'BAR BB| Open rates'!AW17*0.8</f>
        <v>11200</v>
      </c>
      <c r="BU17" s="84">
        <f>'BAR BB| Open rates'!AX17*0.8</f>
        <v>12000</v>
      </c>
      <c r="BV17" s="84">
        <f>'BAR BB| Open rates'!AY17*0.8</f>
        <v>11200</v>
      </c>
      <c r="BW17" s="84">
        <f>'BAR BB| Open rates'!AZ17*0.8</f>
        <v>12000</v>
      </c>
      <c r="BX17" s="84">
        <f>'BAR BB| Open rates'!BA17*0.8</f>
        <v>11200</v>
      </c>
    </row>
    <row r="18" spans="1:76" s="14" customFormat="1" ht="12" customHeight="1" x14ac:dyDescent="0.2">
      <c r="A18" s="75"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row>
    <row r="19" spans="1:76" s="14" customFormat="1" ht="12" customHeight="1" x14ac:dyDescent="0.2">
      <c r="A19" s="42" t="s">
        <v>8</v>
      </c>
      <c r="B19" s="84" t="e">
        <f>'BAR BB| Open rates'!#REF!*0.8</f>
        <v>#REF!</v>
      </c>
      <c r="C19" s="84" t="e">
        <f>'BAR BB| Open rates'!#REF!*0.8</f>
        <v>#REF!</v>
      </c>
      <c r="D19" s="84" t="e">
        <f>'BAR BB| Open rates'!#REF!*0.8</f>
        <v>#REF!</v>
      </c>
      <c r="E19" s="84" t="e">
        <f>'BAR BB| Open rates'!#REF!*0.8</f>
        <v>#REF!</v>
      </c>
      <c r="F19" s="84" t="e">
        <f>'BAR BB| Open rates'!#REF!*0.8</f>
        <v>#REF!</v>
      </c>
      <c r="G19" s="84" t="e">
        <f>'BAR BB| Open rates'!#REF!*0.8</f>
        <v>#REF!</v>
      </c>
      <c r="H19" s="84" t="e">
        <f>'BAR BB| Open rates'!#REF!*0.8</f>
        <v>#REF!</v>
      </c>
      <c r="I19" s="84" t="e">
        <f>'BAR BB| Open rates'!#REF!*0.8</f>
        <v>#REF!</v>
      </c>
      <c r="J19" s="84" t="e">
        <f>'BAR BB| Open rates'!#REF!*0.8</f>
        <v>#REF!</v>
      </c>
      <c r="K19" s="84" t="e">
        <f>'BAR BB| Open rates'!#REF!*0.8</f>
        <v>#REF!</v>
      </c>
      <c r="L19" s="84" t="e">
        <f>'BAR BB| Open rates'!#REF!*0.8</f>
        <v>#REF!</v>
      </c>
      <c r="M19" s="84" t="e">
        <f>'BAR BB| Open rates'!#REF!*0.8</f>
        <v>#REF!</v>
      </c>
      <c r="N19" s="84" t="e">
        <f>'BAR BB| Open rates'!#REF!*0.8</f>
        <v>#REF!</v>
      </c>
      <c r="O19" s="84" t="e">
        <f>'BAR BB| Open rates'!#REF!*0.8</f>
        <v>#REF!</v>
      </c>
      <c r="P19" s="84" t="e">
        <f>'BAR BB| Open rates'!#REF!*0.8</f>
        <v>#REF!</v>
      </c>
      <c r="Q19" s="84" t="e">
        <f>'BAR BB| Open rates'!#REF!*0.8</f>
        <v>#REF!</v>
      </c>
      <c r="R19" s="84" t="e">
        <f>'BAR BB| Open rates'!#REF!*0.8</f>
        <v>#REF!</v>
      </c>
      <c r="S19" s="84" t="e">
        <f>'BAR BB| Open rates'!#REF!*0.8</f>
        <v>#REF!</v>
      </c>
      <c r="T19" s="84" t="e">
        <f>'BAR BB| Open rates'!#REF!*0.8</f>
        <v>#REF!</v>
      </c>
      <c r="U19" s="84" t="e">
        <f>'BAR BB| Open rates'!#REF!*0.8</f>
        <v>#REF!</v>
      </c>
      <c r="V19" s="84" t="e">
        <f>'BAR BB| Open rates'!#REF!*0.8</f>
        <v>#REF!</v>
      </c>
      <c r="W19" s="84" t="e">
        <f>'BAR BB| Open rates'!#REF!*0.8</f>
        <v>#REF!</v>
      </c>
      <c r="X19" s="84" t="e">
        <f>'BAR BB| Open rates'!#REF!*0.8</f>
        <v>#REF!</v>
      </c>
      <c r="Y19" s="84" t="e">
        <f>'BAR BB| Open rates'!#REF!*0.8</f>
        <v>#REF!</v>
      </c>
      <c r="Z19" s="84" t="e">
        <f>'BAR BB| Open rates'!#REF!*0.8</f>
        <v>#REF!</v>
      </c>
      <c r="AA19" s="84">
        <f>'BAR BB| Open rates'!B19*0.8</f>
        <v>13520</v>
      </c>
      <c r="AB19" s="84">
        <f>'BAR BB| Open rates'!D19*0.8</f>
        <v>11680</v>
      </c>
      <c r="AC19" s="84">
        <f>'BAR BB| Open rates'!E19*0.8</f>
        <v>12720</v>
      </c>
      <c r="AD19" s="84">
        <f>'BAR BB| Open rates'!F19*0.8</f>
        <v>12720</v>
      </c>
      <c r="AE19" s="84">
        <f>'BAR BB| Open rates'!G19*0.8</f>
        <v>12720</v>
      </c>
      <c r="AF19" s="84">
        <f>'BAR BB| Open rates'!I19*0.8</f>
        <v>11680</v>
      </c>
      <c r="AG19" s="84">
        <f>'BAR BB| Open rates'!J19*0.8</f>
        <v>12720</v>
      </c>
      <c r="AH19" s="84">
        <f>'BAR BB| Open rates'!K19*0.8</f>
        <v>11680</v>
      </c>
      <c r="AI19" s="84">
        <f>'BAR BB| Open rates'!L19*0.8</f>
        <v>12720</v>
      </c>
      <c r="AJ19" s="84">
        <f>'BAR BB| Open rates'!M19*0.8</f>
        <v>12720</v>
      </c>
      <c r="AK19" s="84">
        <f>'BAR BB| Open rates'!N19*0.8</f>
        <v>13520</v>
      </c>
      <c r="AL19" s="84">
        <f>'BAR BB| Open rates'!O19*0.8</f>
        <v>13520</v>
      </c>
      <c r="AM19" s="84">
        <f>'BAR BB| Open rates'!P19*0.8</f>
        <v>15120</v>
      </c>
      <c r="AN19" s="84">
        <f>'BAR BB| Open rates'!Q19*0.8</f>
        <v>13520</v>
      </c>
      <c r="AO19" s="84">
        <f>'BAR BB| Open rates'!R19*0.8</f>
        <v>11680</v>
      </c>
      <c r="AP19" s="84">
        <f>'BAR BB| Open rates'!S19*0.8</f>
        <v>11680</v>
      </c>
      <c r="AQ19" s="84">
        <f>'BAR BB| Open rates'!T19*0.8</f>
        <v>15920</v>
      </c>
      <c r="AR19" s="84">
        <f>'BAR BB| Open rates'!U19*0.8</f>
        <v>13520</v>
      </c>
      <c r="AS19" s="84">
        <f>'BAR BB| Open rates'!V19*0.8</f>
        <v>13520</v>
      </c>
      <c r="AT19" s="84">
        <f>'BAR BB| Open rates'!W19*0.8</f>
        <v>15120</v>
      </c>
      <c r="AU19" s="84">
        <f>'BAR BB| Open rates'!X19*0.8</f>
        <v>15120</v>
      </c>
      <c r="AV19" s="84">
        <f>'BAR BB| Open rates'!Y19*0.8</f>
        <v>18320</v>
      </c>
      <c r="AW19" s="84">
        <f>'BAR BB| Open rates'!Z19*0.8</f>
        <v>19120</v>
      </c>
      <c r="AX19" s="84">
        <f>'BAR BB| Open rates'!AA19*0.8</f>
        <v>18320</v>
      </c>
      <c r="AY19" s="84">
        <f>'BAR BB| Open rates'!AB19*0.8</f>
        <v>19120</v>
      </c>
      <c r="AZ19" s="84">
        <f>'BAR BB| Open rates'!AC19*0.8</f>
        <v>18320</v>
      </c>
      <c r="BA19" s="84">
        <f>'BAR BB| Open rates'!AD19*0.8</f>
        <v>19120</v>
      </c>
      <c r="BB19" s="84">
        <f>'BAR BB| Open rates'!AE19*0.8</f>
        <v>18320</v>
      </c>
      <c r="BC19" s="84">
        <f>'BAR BB| Open rates'!AF19*0.8</f>
        <v>19120</v>
      </c>
      <c r="BD19" s="84">
        <f>'BAR BB| Open rates'!AG19*0.8</f>
        <v>18320</v>
      </c>
      <c r="BE19" s="84">
        <f>'BAR BB| Open rates'!AH19*0.8</f>
        <v>18320</v>
      </c>
      <c r="BF19" s="84">
        <f>'BAR BB| Open rates'!AI19*0.8</f>
        <v>19120</v>
      </c>
      <c r="BG19" s="84">
        <f>'BAR BB| Open rates'!AJ19*0.8</f>
        <v>19120</v>
      </c>
      <c r="BH19" s="84">
        <f>'BAR BB| Open rates'!AK19*0.8</f>
        <v>19920</v>
      </c>
      <c r="BI19" s="84">
        <f>'BAR BB| Open rates'!AL19*0.8</f>
        <v>19120</v>
      </c>
      <c r="BJ19" s="84">
        <f>'BAR BB| Open rates'!AM19*0.8</f>
        <v>19920</v>
      </c>
      <c r="BK19" s="84">
        <f>'BAR BB| Open rates'!AN19*0.8</f>
        <v>19120</v>
      </c>
      <c r="BL19" s="84">
        <f>'BAR BB| Open rates'!AO19*0.8</f>
        <v>19920</v>
      </c>
      <c r="BM19" s="84">
        <f>'BAR BB| Open rates'!AP19*0.8</f>
        <v>19120</v>
      </c>
      <c r="BN19" s="84">
        <f>'BAR BB| Open rates'!AQ19*0.8</f>
        <v>19120</v>
      </c>
      <c r="BO19" s="84">
        <f>'BAR BB| Open rates'!AR19*0.8</f>
        <v>14320</v>
      </c>
      <c r="BP19" s="84">
        <f>'BAR BB| Open rates'!AS19*0.8</f>
        <v>12720</v>
      </c>
      <c r="BQ19" s="84">
        <f>'BAR BB| Open rates'!AT19*0.8</f>
        <v>13520</v>
      </c>
      <c r="BR19" s="84">
        <f>'BAR BB| Open rates'!AU19*0.8</f>
        <v>12720</v>
      </c>
      <c r="BS19" s="84">
        <f>'BAR BB| Open rates'!AV19*0.8</f>
        <v>13520</v>
      </c>
      <c r="BT19" s="84">
        <f>'BAR BB| Open rates'!AW19*0.8</f>
        <v>12720</v>
      </c>
      <c r="BU19" s="84">
        <f>'BAR BB| Open rates'!AX19*0.8</f>
        <v>13520</v>
      </c>
      <c r="BV19" s="84">
        <f>'BAR BB| Open rates'!AY19*0.8</f>
        <v>12720</v>
      </c>
      <c r="BW19" s="84">
        <f>'BAR BB| Open rates'!AZ19*0.8</f>
        <v>13520</v>
      </c>
      <c r="BX19" s="84">
        <f>'BAR BB| Open rates'!BA19*0.8</f>
        <v>12720</v>
      </c>
    </row>
    <row r="20" spans="1:76"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row>
    <row r="21" spans="1:76" s="14" customFormat="1" ht="12" customHeight="1" x14ac:dyDescent="0.2">
      <c r="A21" s="42" t="s">
        <v>8</v>
      </c>
      <c r="B21" s="84" t="e">
        <f>'BAR BB| Open rates'!#REF!*0.8</f>
        <v>#REF!</v>
      </c>
      <c r="C21" s="84" t="e">
        <f>'BAR BB| Open rates'!#REF!*0.8</f>
        <v>#REF!</v>
      </c>
      <c r="D21" s="84" t="e">
        <f>'BAR BB| Open rates'!#REF!*0.8</f>
        <v>#REF!</v>
      </c>
      <c r="E21" s="84" t="e">
        <f>'BAR BB| Open rates'!#REF!*0.8</f>
        <v>#REF!</v>
      </c>
      <c r="F21" s="84" t="e">
        <f>'BAR BB| Open rates'!#REF!*0.8</f>
        <v>#REF!</v>
      </c>
      <c r="G21" s="84" t="e">
        <f>'BAR BB| Open rates'!#REF!*0.8</f>
        <v>#REF!</v>
      </c>
      <c r="H21" s="84" t="e">
        <f>'BAR BB| Open rates'!#REF!*0.8</f>
        <v>#REF!</v>
      </c>
      <c r="I21" s="84" t="e">
        <f>'BAR BB| Open rates'!#REF!*0.8</f>
        <v>#REF!</v>
      </c>
      <c r="J21" s="84" t="e">
        <f>'BAR BB| Open rates'!#REF!*0.8</f>
        <v>#REF!</v>
      </c>
      <c r="K21" s="84" t="e">
        <f>'BAR BB| Open rates'!#REF!*0.8</f>
        <v>#REF!</v>
      </c>
      <c r="L21" s="84" t="e">
        <f>'BAR BB| Open rates'!#REF!*0.8</f>
        <v>#REF!</v>
      </c>
      <c r="M21" s="84" t="e">
        <f>'BAR BB| Open rates'!#REF!*0.8</f>
        <v>#REF!</v>
      </c>
      <c r="N21" s="84" t="e">
        <f>'BAR BB| Open rates'!#REF!*0.8</f>
        <v>#REF!</v>
      </c>
      <c r="O21" s="84" t="e">
        <f>'BAR BB| Open rates'!#REF!*0.8</f>
        <v>#REF!</v>
      </c>
      <c r="P21" s="84" t="e">
        <f>'BAR BB| Open rates'!#REF!*0.8</f>
        <v>#REF!</v>
      </c>
      <c r="Q21" s="84" t="e">
        <f>'BAR BB| Open rates'!#REF!*0.8</f>
        <v>#REF!</v>
      </c>
      <c r="R21" s="84" t="e">
        <f>'BAR BB| Open rates'!#REF!*0.8</f>
        <v>#REF!</v>
      </c>
      <c r="S21" s="84" t="e">
        <f>'BAR BB| Open rates'!#REF!*0.8</f>
        <v>#REF!</v>
      </c>
      <c r="T21" s="84" t="e">
        <f>'BAR BB| Open rates'!#REF!*0.8</f>
        <v>#REF!</v>
      </c>
      <c r="U21" s="84" t="e">
        <f>'BAR BB| Open rates'!#REF!*0.8</f>
        <v>#REF!</v>
      </c>
      <c r="V21" s="84" t="e">
        <f>'BAR BB| Open rates'!#REF!*0.8</f>
        <v>#REF!</v>
      </c>
      <c r="W21" s="84" t="e">
        <f>'BAR BB| Open rates'!#REF!*0.8</f>
        <v>#REF!</v>
      </c>
      <c r="X21" s="84" t="e">
        <f>'BAR BB| Open rates'!#REF!*0.8</f>
        <v>#REF!</v>
      </c>
      <c r="Y21" s="84" t="e">
        <f>'BAR BB| Open rates'!#REF!*0.8</f>
        <v>#REF!</v>
      </c>
      <c r="Z21" s="84" t="e">
        <f>'BAR BB| Open rates'!#REF!*0.8</f>
        <v>#REF!</v>
      </c>
      <c r="AA21" s="84">
        <f>'BAR BB| Open rates'!B21*0.8</f>
        <v>18320</v>
      </c>
      <c r="AB21" s="84">
        <f>'BAR BB| Open rates'!D21*0.8</f>
        <v>16480</v>
      </c>
      <c r="AC21" s="84">
        <f>'BAR BB| Open rates'!E21*0.8</f>
        <v>17520</v>
      </c>
      <c r="AD21" s="84">
        <f>'BAR BB| Open rates'!F21*0.8</f>
        <v>17520</v>
      </c>
      <c r="AE21" s="84">
        <f>'BAR BB| Open rates'!G21*0.8</f>
        <v>17520</v>
      </c>
      <c r="AF21" s="84">
        <f>'BAR BB| Open rates'!I21*0.8</f>
        <v>16480</v>
      </c>
      <c r="AG21" s="84">
        <f>'BAR BB| Open rates'!J21*0.8</f>
        <v>17520</v>
      </c>
      <c r="AH21" s="84">
        <f>'BAR BB| Open rates'!K21*0.8</f>
        <v>16480</v>
      </c>
      <c r="AI21" s="84">
        <f>'BAR BB| Open rates'!L21*0.8</f>
        <v>17520</v>
      </c>
      <c r="AJ21" s="84">
        <f>'BAR BB| Open rates'!M21*0.8</f>
        <v>17520</v>
      </c>
      <c r="AK21" s="84">
        <f>'BAR BB| Open rates'!N21*0.8</f>
        <v>18320</v>
      </c>
      <c r="AL21" s="84">
        <f>'BAR BB| Open rates'!O21*0.8</f>
        <v>18320</v>
      </c>
      <c r="AM21" s="84">
        <f>'BAR BB| Open rates'!P21*0.8</f>
        <v>19920</v>
      </c>
      <c r="AN21" s="84">
        <f>'BAR BB| Open rates'!Q21*0.8</f>
        <v>18320</v>
      </c>
      <c r="AO21" s="84">
        <f>'BAR BB| Open rates'!R21*0.8</f>
        <v>16480</v>
      </c>
      <c r="AP21" s="84">
        <f>'BAR BB| Open rates'!S21*0.8</f>
        <v>16480</v>
      </c>
      <c r="AQ21" s="84">
        <f>'BAR BB| Open rates'!T21*0.8</f>
        <v>20720</v>
      </c>
      <c r="AR21" s="84">
        <f>'BAR BB| Open rates'!U21*0.8</f>
        <v>18320</v>
      </c>
      <c r="AS21" s="84">
        <f>'BAR BB| Open rates'!V21*0.8</f>
        <v>18320</v>
      </c>
      <c r="AT21" s="84">
        <f>'BAR BB| Open rates'!W21*0.8</f>
        <v>19920</v>
      </c>
      <c r="AU21" s="84">
        <f>'BAR BB| Open rates'!X21*0.8</f>
        <v>19920</v>
      </c>
      <c r="AV21" s="84">
        <f>'BAR BB| Open rates'!Y21*0.8</f>
        <v>23920</v>
      </c>
      <c r="AW21" s="84">
        <f>'BAR BB| Open rates'!Z21*0.8</f>
        <v>24720</v>
      </c>
      <c r="AX21" s="84">
        <f>'BAR BB| Open rates'!AA21*0.8</f>
        <v>23920</v>
      </c>
      <c r="AY21" s="84">
        <f>'BAR BB| Open rates'!AB21*0.8</f>
        <v>24720</v>
      </c>
      <c r="AZ21" s="84">
        <f>'BAR BB| Open rates'!AC21*0.8</f>
        <v>23920</v>
      </c>
      <c r="BA21" s="84">
        <f>'BAR BB| Open rates'!AD21*0.8</f>
        <v>24720</v>
      </c>
      <c r="BB21" s="84">
        <f>'BAR BB| Open rates'!AE21*0.8</f>
        <v>23920</v>
      </c>
      <c r="BC21" s="84">
        <f>'BAR BB| Open rates'!AF21*0.8</f>
        <v>24720</v>
      </c>
      <c r="BD21" s="84">
        <f>'BAR BB| Open rates'!AG21*0.8</f>
        <v>23920</v>
      </c>
      <c r="BE21" s="84">
        <f>'BAR BB| Open rates'!AH21*0.8</f>
        <v>23920</v>
      </c>
      <c r="BF21" s="84">
        <f>'BAR BB| Open rates'!AI21*0.8</f>
        <v>24720</v>
      </c>
      <c r="BG21" s="84">
        <f>'BAR BB| Open rates'!AJ21*0.8</f>
        <v>24720</v>
      </c>
      <c r="BH21" s="84">
        <f>'BAR BB| Open rates'!AK21*0.8</f>
        <v>25520</v>
      </c>
      <c r="BI21" s="84">
        <f>'BAR BB| Open rates'!AL21*0.8</f>
        <v>24720</v>
      </c>
      <c r="BJ21" s="84">
        <f>'BAR BB| Open rates'!AM21*0.8</f>
        <v>25520</v>
      </c>
      <c r="BK21" s="84">
        <f>'BAR BB| Open rates'!AN21*0.8</f>
        <v>24720</v>
      </c>
      <c r="BL21" s="84">
        <f>'BAR BB| Open rates'!AO21*0.8</f>
        <v>25520</v>
      </c>
      <c r="BM21" s="84">
        <f>'BAR BB| Open rates'!AP21*0.8</f>
        <v>24720</v>
      </c>
      <c r="BN21" s="84">
        <f>'BAR BB| Open rates'!AQ21*0.8</f>
        <v>24720</v>
      </c>
      <c r="BO21" s="84">
        <f>'BAR BB| Open rates'!AR21*0.8</f>
        <v>19120</v>
      </c>
      <c r="BP21" s="84">
        <f>'BAR BB| Open rates'!AS21*0.8</f>
        <v>17520</v>
      </c>
      <c r="BQ21" s="84">
        <f>'BAR BB| Open rates'!AT21*0.8</f>
        <v>18320</v>
      </c>
      <c r="BR21" s="84">
        <f>'BAR BB| Open rates'!AU21*0.8</f>
        <v>17520</v>
      </c>
      <c r="BS21" s="84">
        <f>'BAR BB| Open rates'!AV21*0.8</f>
        <v>18320</v>
      </c>
      <c r="BT21" s="84">
        <f>'BAR BB| Open rates'!AW21*0.8</f>
        <v>17520</v>
      </c>
      <c r="BU21" s="84">
        <f>'BAR BB| Open rates'!AX21*0.8</f>
        <v>18320</v>
      </c>
      <c r="BV21" s="84">
        <f>'BAR BB| Open rates'!AY21*0.8</f>
        <v>17520</v>
      </c>
      <c r="BW21" s="84">
        <f>'BAR BB| Open rates'!AZ21*0.8</f>
        <v>18320</v>
      </c>
      <c r="BX21" s="84">
        <f>'BAR BB| Open rates'!BA21*0.8</f>
        <v>17520</v>
      </c>
    </row>
    <row r="22" spans="1:76" s="14" customFormat="1" ht="12" hidden="1" customHeight="1" x14ac:dyDescent="0.2">
      <c r="A22" s="134" t="s">
        <v>158</v>
      </c>
    </row>
    <row r="23" spans="1:76" s="14" customFormat="1" ht="12" hidden="1" customHeight="1" x14ac:dyDescent="0.2">
      <c r="A23" s="42" t="s">
        <v>8</v>
      </c>
    </row>
    <row r="24" spans="1:76" s="14" customFormat="1" ht="12" customHeight="1" x14ac:dyDescent="0.2">
      <c r="A24" s="123"/>
    </row>
    <row r="25" spans="1:76" s="14" customFormat="1" ht="12.75" customHeight="1" x14ac:dyDescent="0.2">
      <c r="A25" s="216" t="s">
        <v>157</v>
      </c>
    </row>
    <row r="26" spans="1:76" s="14" customFormat="1" ht="12.75" customHeight="1" x14ac:dyDescent="0.2">
      <c r="A26" s="216"/>
    </row>
    <row r="27" spans="1:76" s="11" customFormat="1" ht="12.75" customHeight="1" x14ac:dyDescent="0.2">
      <c r="A27" s="216"/>
    </row>
    <row r="28" spans="1:76" s="1" customFormat="1" x14ac:dyDescent="0.2"/>
    <row r="29" spans="1:76" s="76" customFormat="1" ht="12.75" customHeight="1" x14ac:dyDescent="0.2">
      <c r="A29" s="137" t="s">
        <v>58</v>
      </c>
    </row>
    <row r="30" spans="1:76" s="108" customFormat="1" ht="35.25" customHeight="1" x14ac:dyDescent="0.2">
      <c r="A30" s="150" t="s">
        <v>163</v>
      </c>
    </row>
    <row r="31" spans="1:76" s="108" customFormat="1" ht="35.25" customHeight="1" x14ac:dyDescent="0.2">
      <c r="A31" s="150" t="s">
        <v>190</v>
      </c>
    </row>
    <row r="32" spans="1:76" s="108" customFormat="1" ht="35.25" customHeight="1" x14ac:dyDescent="0.2">
      <c r="A32" s="150" t="s">
        <v>164</v>
      </c>
    </row>
    <row r="33" spans="1:1" s="108" customFormat="1" ht="13.5" customHeight="1" x14ac:dyDescent="0.2">
      <c r="A33" s="150" t="s">
        <v>165</v>
      </c>
    </row>
    <row r="34" spans="1:1" s="108" customFormat="1" ht="35.25" customHeight="1" x14ac:dyDescent="0.2">
      <c r="A34" s="150" t="s">
        <v>162</v>
      </c>
    </row>
    <row r="35" spans="1:1" s="108" customFormat="1" ht="35.25" customHeight="1" x14ac:dyDescent="0.2">
      <c r="A35" s="145" t="s">
        <v>173</v>
      </c>
    </row>
    <row r="36" spans="1:1" s="13" customFormat="1" ht="18" customHeight="1" thickBot="1" x14ac:dyDescent="0.25"/>
    <row r="37" spans="1:1" s="76" customFormat="1" x14ac:dyDescent="0.2">
      <c r="A37" s="85" t="s">
        <v>65</v>
      </c>
    </row>
    <row r="38" spans="1:1" s="13" customFormat="1" ht="108" customHeight="1" x14ac:dyDescent="0.2">
      <c r="A38" s="217" t="s">
        <v>226</v>
      </c>
    </row>
    <row r="39" spans="1:1" x14ac:dyDescent="0.2">
      <c r="A39" s="218"/>
    </row>
    <row r="40" spans="1:1" x14ac:dyDescent="0.2">
      <c r="A40" s="218"/>
    </row>
    <row r="41" spans="1:1" x14ac:dyDescent="0.2">
      <c r="A41" s="218"/>
    </row>
    <row r="42" spans="1:1" x14ac:dyDescent="0.2">
      <c r="A42" s="218"/>
    </row>
    <row r="43" spans="1:1" x14ac:dyDescent="0.2">
      <c r="A43" s="218"/>
    </row>
    <row r="44" spans="1:1" x14ac:dyDescent="0.2">
      <c r="A44" s="218"/>
    </row>
    <row r="45" spans="1:1" x14ac:dyDescent="0.2">
      <c r="A45" s="218"/>
    </row>
    <row r="46" spans="1:1" x14ac:dyDescent="0.2">
      <c r="A46" s="218"/>
    </row>
    <row r="47" spans="1:1" ht="35.25" customHeight="1" x14ac:dyDescent="0.2">
      <c r="A47" s="218"/>
    </row>
    <row r="48" spans="1:1" x14ac:dyDescent="0.2">
      <c r="A48" s="218"/>
    </row>
    <row r="49" spans="1:1" x14ac:dyDescent="0.2">
      <c r="A49" s="218"/>
    </row>
    <row r="50" spans="1:1" x14ac:dyDescent="0.2">
      <c r="A50" s="218"/>
    </row>
    <row r="51" spans="1:1" x14ac:dyDescent="0.2">
      <c r="A51" s="218"/>
    </row>
  </sheetData>
  <mergeCells count="2">
    <mergeCell ref="A25:A27"/>
    <mergeCell ref="A38:A51"/>
  </mergeCell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AU33"/>
  <sheetViews>
    <sheetView zoomScale="110" zoomScaleNormal="110" workbookViewId="0">
      <pane xSplit="1" topLeftCell="B1" activePane="topRight" state="frozen"/>
      <selection activeCell="A34" sqref="A34"/>
      <selection pane="topRight" activeCell="A11" sqref="A11"/>
    </sheetView>
  </sheetViews>
  <sheetFormatPr defaultColWidth="8.42578125" defaultRowHeight="12" x14ac:dyDescent="0.2"/>
  <cols>
    <col min="1" max="1" width="26.7109375" style="1" customWidth="1"/>
    <col min="2" max="2" width="11" style="2" customWidth="1"/>
    <col min="3" max="3" width="9.140625" style="2" customWidth="1"/>
    <col min="4" max="4" width="9.5703125" style="2" customWidth="1"/>
    <col min="5" max="16384" width="8.42578125" style="2"/>
  </cols>
  <sheetData>
    <row r="1" spans="1:47" s="5" customFormat="1" ht="12.75" x14ac:dyDescent="0.2">
      <c r="A1" s="3" t="s">
        <v>6</v>
      </c>
      <c r="B1" s="4"/>
      <c r="C1" s="4"/>
      <c r="D1" s="4"/>
      <c r="E1" s="4"/>
      <c r="F1" s="4"/>
      <c r="G1" s="4"/>
      <c r="H1" s="4"/>
      <c r="I1" s="4"/>
      <c r="J1" s="4"/>
      <c r="K1" s="4"/>
      <c r="L1" s="4"/>
      <c r="M1" s="4"/>
      <c r="N1" s="4"/>
      <c r="O1" s="4"/>
      <c r="P1" s="4"/>
      <c r="Q1" s="4"/>
      <c r="R1" s="4"/>
      <c r="S1" s="4"/>
      <c r="T1" s="4"/>
      <c r="U1" s="4"/>
      <c r="V1" s="4"/>
      <c r="W1" s="4"/>
    </row>
    <row r="2" spans="1:47" s="5" customFormat="1" ht="12.75" hidden="1" x14ac:dyDescent="0.2">
      <c r="A2" s="6" t="s">
        <v>5</v>
      </c>
      <c r="B2" s="57"/>
      <c r="C2" s="57"/>
      <c r="D2" s="57"/>
    </row>
    <row r="3" spans="1:47" s="11" customFormat="1" ht="38.25" hidden="1" customHeight="1" x14ac:dyDescent="0.2">
      <c r="A3" s="8" t="s">
        <v>0</v>
      </c>
      <c r="B3" s="9" t="e">
        <f>'BAR BB| Open rates'!#REF!</f>
        <v>#REF!</v>
      </c>
      <c r="C3" s="9" t="e">
        <f>'BAR BB| Open rates'!#REF!</f>
        <v>#REF!</v>
      </c>
      <c r="D3" s="9" t="s">
        <v>73</v>
      </c>
      <c r="E3" s="5"/>
      <c r="F3" s="5"/>
    </row>
    <row r="4" spans="1:47" s="14" customFormat="1" ht="12" hidden="1"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13"/>
      <c r="AO4" s="13"/>
      <c r="AP4" s="13"/>
      <c r="AQ4" s="13"/>
      <c r="AR4" s="13"/>
      <c r="AS4" s="13"/>
      <c r="AT4" s="13"/>
      <c r="AU4" s="13"/>
    </row>
    <row r="5" spans="1:47" s="16" customFormat="1" ht="12" hidden="1" customHeight="1" x14ac:dyDescent="0.2">
      <c r="A5" s="15">
        <v>1</v>
      </c>
      <c r="B5" s="12" t="e">
        <f>'BAR BB| Open rates'!#REF!*0.95</f>
        <v>#REF!</v>
      </c>
      <c r="C5" s="12" t="e">
        <f>'BAR BB| Open rates'!#REF!*0.95</f>
        <v>#REF!</v>
      </c>
      <c r="D5" s="12" t="e">
        <f>'BAR BB| Open rates'!#REF!*0.95</f>
        <v>#REF!</v>
      </c>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13"/>
      <c r="AO5" s="13"/>
      <c r="AP5" s="13"/>
      <c r="AQ5" s="13"/>
      <c r="AR5" s="13"/>
      <c r="AS5" s="13"/>
      <c r="AT5" s="13"/>
      <c r="AU5" s="13"/>
    </row>
    <row r="6" spans="1:47" s="16" customFormat="1" ht="12" hidden="1" customHeight="1" x14ac:dyDescent="0.2">
      <c r="A6" s="15">
        <v>2</v>
      </c>
      <c r="B6" s="12" t="e">
        <f>'BAR BB| Open rates'!#REF!*0.95</f>
        <v>#REF!</v>
      </c>
      <c r="C6" s="12" t="e">
        <f>'BAR BB| Open rates'!#REF!*0.95</f>
        <v>#REF!</v>
      </c>
      <c r="D6" s="12" t="e">
        <f>'BAR BB| Open rates'!#REF!*0.95</f>
        <v>#REF!</v>
      </c>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13"/>
      <c r="AO6" s="13"/>
      <c r="AP6" s="13"/>
      <c r="AQ6" s="13"/>
      <c r="AR6" s="13"/>
      <c r="AS6" s="13"/>
      <c r="AT6" s="13"/>
      <c r="AU6" s="13"/>
    </row>
    <row r="7" spans="1:47" s="14" customFormat="1" ht="12" hidden="1" customHeight="1" x14ac:dyDescent="0.2">
      <c r="A7" s="12" t="s">
        <v>1</v>
      </c>
      <c r="B7" s="12"/>
      <c r="C7" s="12"/>
      <c r="D7" s="12"/>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13"/>
      <c r="AO7" s="13"/>
      <c r="AP7" s="13"/>
      <c r="AQ7" s="13"/>
      <c r="AR7" s="13"/>
      <c r="AS7" s="13"/>
      <c r="AT7" s="13"/>
      <c r="AU7" s="13"/>
    </row>
    <row r="8" spans="1:47" s="16" customFormat="1" ht="12" hidden="1" customHeight="1" x14ac:dyDescent="0.2">
      <c r="A8" s="15">
        <v>1</v>
      </c>
      <c r="B8" s="12" t="e">
        <f>'BAR BB| Open rates'!#REF!*0.95</f>
        <v>#REF!</v>
      </c>
      <c r="C8" s="12" t="e">
        <f>'BAR BB| Open rates'!#REF!*0.95</f>
        <v>#REF!</v>
      </c>
      <c r="D8" s="12" t="e">
        <f>'BAR BB| Open rates'!#REF!*0.95</f>
        <v>#REF!</v>
      </c>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13"/>
      <c r="AO8" s="13"/>
      <c r="AP8" s="13"/>
      <c r="AQ8" s="13"/>
      <c r="AR8" s="13"/>
      <c r="AS8" s="13"/>
      <c r="AT8" s="13"/>
      <c r="AU8" s="13"/>
    </row>
    <row r="9" spans="1:47" s="16" customFormat="1" ht="12" hidden="1" customHeight="1" x14ac:dyDescent="0.2">
      <c r="A9" s="15">
        <v>2</v>
      </c>
      <c r="B9" s="12" t="e">
        <f>'BAR BB| Open rates'!#REF!*0.95</f>
        <v>#REF!</v>
      </c>
      <c r="C9" s="12" t="e">
        <f>'BAR BB| Open rates'!#REF!*0.95</f>
        <v>#REF!</v>
      </c>
      <c r="D9" s="12" t="e">
        <f>'BAR BB| Open rates'!#REF!*0.95</f>
        <v>#REF!</v>
      </c>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13"/>
      <c r="AO9" s="13"/>
      <c r="AP9" s="13"/>
      <c r="AQ9" s="13"/>
      <c r="AR9" s="13"/>
      <c r="AS9" s="13"/>
      <c r="AT9" s="13"/>
      <c r="AU9" s="13"/>
    </row>
    <row r="10" spans="1:47" s="16" customFormat="1" ht="22.5" customHeight="1" x14ac:dyDescent="0.3">
      <c r="A10" s="6" t="s">
        <v>31</v>
      </c>
      <c r="B10" s="6"/>
      <c r="C10" s="6"/>
      <c r="D10" s="57"/>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13"/>
      <c r="AO10" s="13"/>
      <c r="AP10" s="13"/>
      <c r="AQ10" s="13"/>
      <c r="AR10" s="13"/>
      <c r="AS10" s="13"/>
      <c r="AT10" s="13"/>
      <c r="AU10" s="13"/>
    </row>
    <row r="11" spans="1:47" s="11" customFormat="1" ht="38.25" customHeight="1" x14ac:dyDescent="0.2">
      <c r="A11" s="8" t="s">
        <v>0</v>
      </c>
      <c r="B11" s="10" t="e">
        <f>B3</f>
        <v>#REF!</v>
      </c>
      <c r="C11" s="10" t="e">
        <f>C3</f>
        <v>#REF!</v>
      </c>
      <c r="D11" s="10" t="str">
        <f>D3</f>
        <v>29.11.2020-30.11.2020</v>
      </c>
      <c r="E11" s="22"/>
      <c r="F11" s="22"/>
    </row>
    <row r="12" spans="1:47" s="14" customFormat="1" ht="12" customHeight="1" x14ac:dyDescent="0.2">
      <c r="A12" s="12" t="s">
        <v>7</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13"/>
      <c r="AO12" s="13"/>
      <c r="AP12" s="13"/>
      <c r="AQ12" s="13"/>
      <c r="AR12" s="13"/>
      <c r="AS12" s="13"/>
      <c r="AT12" s="13"/>
      <c r="AU12" s="13"/>
    </row>
    <row r="13" spans="1:47" s="16" customFormat="1" ht="12" customHeight="1" x14ac:dyDescent="0.2">
      <c r="A13" s="15">
        <v>1</v>
      </c>
      <c r="B13" s="26" t="e">
        <f t="shared" ref="B13:D14" si="0">B5*0.85</f>
        <v>#REF!</v>
      </c>
      <c r="C13" s="26" t="e">
        <f t="shared" si="0"/>
        <v>#REF!</v>
      </c>
      <c r="D13" s="26" t="e">
        <f t="shared" si="0"/>
        <v>#REF!</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13"/>
      <c r="AO13" s="13"/>
      <c r="AP13" s="13"/>
      <c r="AQ13" s="13"/>
      <c r="AR13" s="13"/>
      <c r="AS13" s="13"/>
      <c r="AT13" s="13"/>
      <c r="AU13" s="13"/>
    </row>
    <row r="14" spans="1:47" s="16" customFormat="1" ht="12" customHeight="1" x14ac:dyDescent="0.2">
      <c r="A14" s="15">
        <v>2</v>
      </c>
      <c r="B14" s="26" t="e">
        <f t="shared" si="0"/>
        <v>#REF!</v>
      </c>
      <c r="C14" s="26" t="e">
        <f t="shared" si="0"/>
        <v>#REF!</v>
      </c>
      <c r="D14" s="26" t="e">
        <f t="shared" si="0"/>
        <v>#REF!</v>
      </c>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13"/>
      <c r="AO14" s="13"/>
      <c r="AP14" s="13"/>
      <c r="AQ14" s="13"/>
      <c r="AR14" s="13"/>
      <c r="AS14" s="13"/>
      <c r="AT14" s="13"/>
      <c r="AU14" s="13"/>
    </row>
    <row r="15" spans="1:47" s="14" customFormat="1" ht="12" customHeight="1" x14ac:dyDescent="0.2">
      <c r="A15" s="12" t="s">
        <v>1</v>
      </c>
      <c r="B15" s="26"/>
      <c r="C15" s="26"/>
      <c r="D15" s="26"/>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13"/>
      <c r="AO15" s="13"/>
      <c r="AP15" s="13"/>
      <c r="AQ15" s="13"/>
      <c r="AR15" s="13"/>
      <c r="AS15" s="13"/>
      <c r="AT15" s="13"/>
      <c r="AU15" s="13"/>
    </row>
    <row r="16" spans="1:47" s="16" customFormat="1" ht="12" customHeight="1" x14ac:dyDescent="0.2">
      <c r="A16" s="15">
        <v>1</v>
      </c>
      <c r="B16" s="26" t="e">
        <f t="shared" ref="B16:D17" si="1">B8*0.85</f>
        <v>#REF!</v>
      </c>
      <c r="C16" s="26" t="e">
        <f t="shared" si="1"/>
        <v>#REF!</v>
      </c>
      <c r="D16" s="26" t="e">
        <f t="shared" si="1"/>
        <v>#REF!</v>
      </c>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13"/>
      <c r="AO16" s="13"/>
      <c r="AP16" s="13"/>
      <c r="AQ16" s="13"/>
      <c r="AR16" s="13"/>
      <c r="AS16" s="13"/>
      <c r="AT16" s="13"/>
      <c r="AU16" s="13"/>
    </row>
    <row r="17" spans="1:47" s="16" customFormat="1" ht="12" customHeight="1" x14ac:dyDescent="0.2">
      <c r="A17" s="15">
        <v>2</v>
      </c>
      <c r="B17" s="26" t="e">
        <f t="shared" si="1"/>
        <v>#REF!</v>
      </c>
      <c r="C17" s="26" t="e">
        <f t="shared" si="1"/>
        <v>#REF!</v>
      </c>
      <c r="D17" s="26" t="e">
        <f t="shared" si="1"/>
        <v>#REF!</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13"/>
      <c r="AO17" s="13"/>
      <c r="AP17" s="13"/>
      <c r="AQ17" s="13"/>
      <c r="AR17" s="13"/>
      <c r="AS17" s="13"/>
      <c r="AT17" s="13"/>
      <c r="AU17" s="13"/>
    </row>
    <row r="18" spans="1:47" s="16" customFormat="1" ht="12" customHeight="1" thickBot="1" x14ac:dyDescent="0.25">
      <c r="A18" s="20"/>
      <c r="B18" s="21"/>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13"/>
      <c r="AO18" s="13"/>
      <c r="AP18" s="13"/>
      <c r="AQ18" s="13"/>
      <c r="AR18" s="13"/>
      <c r="AS18" s="13"/>
      <c r="AT18" s="13"/>
      <c r="AU18" s="13"/>
    </row>
    <row r="19" spans="1:47" customFormat="1" ht="12.75" customHeight="1" x14ac:dyDescent="0.2">
      <c r="A19" s="223" t="s">
        <v>45</v>
      </c>
      <c r="B19" s="224"/>
      <c r="C19" s="224"/>
      <c r="D19" s="224"/>
      <c r="E19" s="224"/>
      <c r="F19" s="224"/>
    </row>
    <row r="20" spans="1:47" customFormat="1" ht="12.75" customHeight="1" x14ac:dyDescent="0.2">
      <c r="A20" s="225"/>
      <c r="B20" s="226"/>
      <c r="C20" s="226"/>
      <c r="D20" s="226"/>
      <c r="E20" s="226"/>
      <c r="F20" s="226"/>
    </row>
    <row r="21" spans="1:47" customFormat="1" ht="15" customHeight="1" thickBot="1" x14ac:dyDescent="0.25">
      <c r="A21" s="227"/>
      <c r="B21" s="228"/>
      <c r="C21" s="228"/>
      <c r="D21" s="228"/>
      <c r="E21" s="228"/>
      <c r="F21" s="228"/>
    </row>
    <row r="22" spans="1:47" customFormat="1" ht="12.75" x14ac:dyDescent="0.2">
      <c r="A22" s="1"/>
      <c r="B22" s="2"/>
      <c r="C22" s="2"/>
    </row>
    <row r="23" spans="1:47" customFormat="1" ht="15" x14ac:dyDescent="0.2">
      <c r="A23" s="220" t="s">
        <v>32</v>
      </c>
      <c r="B23" s="220"/>
      <c r="C23" s="220"/>
    </row>
    <row r="24" spans="1:47" customFormat="1" ht="15" x14ac:dyDescent="0.2">
      <c r="A24" s="220" t="s">
        <v>33</v>
      </c>
      <c r="B24" s="220"/>
      <c r="C24" s="220"/>
    </row>
    <row r="25" spans="1:47" customFormat="1" ht="15" customHeight="1" x14ac:dyDescent="0.2"/>
    <row r="26" spans="1:47" customFormat="1" ht="12.75" x14ac:dyDescent="0.2">
      <c r="A26" s="221" t="s">
        <v>34</v>
      </c>
      <c r="B26" s="222"/>
      <c r="C26" s="222"/>
      <c r="D26" s="222"/>
      <c r="E26" s="222"/>
      <c r="F26" s="222"/>
      <c r="G26" s="222"/>
      <c r="H26" s="222"/>
      <c r="I26" s="222"/>
    </row>
    <row r="27" spans="1:47" customFormat="1" ht="12.75" x14ac:dyDescent="0.2">
      <c r="A27" s="222"/>
      <c r="B27" s="222"/>
      <c r="C27" s="222"/>
      <c r="D27" s="222"/>
      <c r="E27" s="222"/>
      <c r="F27" s="222"/>
      <c r="G27" s="222"/>
      <c r="H27" s="222"/>
      <c r="I27" s="222"/>
    </row>
    <row r="28" spans="1:47" customFormat="1" ht="12.75" x14ac:dyDescent="0.2">
      <c r="A28" s="222"/>
      <c r="B28" s="222"/>
      <c r="C28" s="222"/>
      <c r="D28" s="222"/>
      <c r="E28" s="222"/>
      <c r="F28" s="222"/>
      <c r="G28" s="222"/>
      <c r="H28" s="222"/>
      <c r="I28" s="222"/>
    </row>
    <row r="29" spans="1:47" customFormat="1" ht="12.75" x14ac:dyDescent="0.2">
      <c r="A29" s="222"/>
      <c r="B29" s="222"/>
      <c r="C29" s="222"/>
      <c r="D29" s="222"/>
      <c r="E29" s="222"/>
      <c r="F29" s="222"/>
      <c r="G29" s="222"/>
      <c r="H29" s="222"/>
      <c r="I29" s="222"/>
    </row>
    <row r="30" spans="1:47" customFormat="1" ht="12.75" x14ac:dyDescent="0.2">
      <c r="A30" s="222"/>
      <c r="B30" s="222"/>
      <c r="C30" s="222"/>
      <c r="D30" s="222"/>
      <c r="E30" s="222"/>
      <c r="F30" s="222"/>
      <c r="G30" s="222"/>
      <c r="H30" s="222"/>
      <c r="I30" s="222"/>
    </row>
    <row r="31" spans="1:47" customFormat="1" ht="12.75" x14ac:dyDescent="0.2">
      <c r="A31" s="222"/>
      <c r="B31" s="222"/>
      <c r="C31" s="222"/>
      <c r="D31" s="222"/>
      <c r="E31" s="222"/>
      <c r="F31" s="222"/>
      <c r="G31" s="222"/>
      <c r="H31" s="222"/>
      <c r="I31" s="222"/>
    </row>
    <row r="32" spans="1:47" customFormat="1" ht="12.75" x14ac:dyDescent="0.2">
      <c r="A32" s="222"/>
      <c r="B32" s="222"/>
      <c r="C32" s="222"/>
      <c r="D32" s="222"/>
      <c r="E32" s="222"/>
      <c r="F32" s="222"/>
      <c r="G32" s="222"/>
      <c r="H32" s="222"/>
      <c r="I32" s="222"/>
    </row>
    <row r="33" spans="1:9" customFormat="1" ht="270.75" customHeight="1" x14ac:dyDescent="0.2">
      <c r="A33" s="222"/>
      <c r="B33" s="222"/>
      <c r="C33" s="222"/>
      <c r="D33" s="222"/>
      <c r="E33" s="222"/>
      <c r="F33" s="222"/>
      <c r="G33" s="222"/>
      <c r="H33" s="222"/>
      <c r="I33" s="222"/>
    </row>
  </sheetData>
  <mergeCells count="4">
    <mergeCell ref="A23:C23"/>
    <mergeCell ref="A24:C24"/>
    <mergeCell ref="A26:I33"/>
    <mergeCell ref="A19:F21"/>
  </mergeCell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00B0F0"/>
  </sheetPr>
  <dimension ref="A1:AT57"/>
  <sheetViews>
    <sheetView zoomScale="110" zoomScaleNormal="110" workbookViewId="0">
      <pane xSplit="1" topLeftCell="B1" activePane="topRight" state="frozen"/>
      <selection activeCell="A34" sqref="A34"/>
      <selection pane="topRight" activeCell="B3" sqref="B3"/>
    </sheetView>
  </sheetViews>
  <sheetFormatPr defaultColWidth="8.42578125" defaultRowHeight="12" x14ac:dyDescent="0.2"/>
  <cols>
    <col min="1" max="1" width="26.7109375" style="1" customWidth="1"/>
    <col min="2" max="16384" width="8.42578125" style="2"/>
  </cols>
  <sheetData>
    <row r="1" spans="1:46" s="5" customFormat="1" ht="12.75" x14ac:dyDescent="0.2">
      <c r="A1" s="3" t="s">
        <v>6</v>
      </c>
      <c r="B1" s="4"/>
      <c r="C1" s="4"/>
      <c r="D1" s="4"/>
      <c r="E1" s="4"/>
      <c r="F1" s="4"/>
      <c r="G1" s="4"/>
      <c r="H1" s="4"/>
      <c r="I1" s="4"/>
      <c r="J1" s="4"/>
      <c r="K1" s="4"/>
      <c r="L1" s="4"/>
      <c r="M1" s="4"/>
      <c r="N1" s="4"/>
      <c r="O1" s="4"/>
      <c r="P1" s="4"/>
      <c r="Q1" s="4"/>
      <c r="R1" s="4"/>
      <c r="S1" s="4"/>
      <c r="T1" s="4"/>
      <c r="U1" s="4"/>
      <c r="V1" s="4"/>
    </row>
    <row r="2" spans="1:46" s="5" customFormat="1" ht="12.75" x14ac:dyDescent="0.2">
      <c r="A2" s="6" t="s">
        <v>35</v>
      </c>
    </row>
    <row r="3" spans="1:46" s="11" customFormat="1" ht="38.25" customHeight="1" x14ac:dyDescent="0.2">
      <c r="A3" s="8" t="s">
        <v>0</v>
      </c>
      <c r="B3" s="43" t="s">
        <v>46</v>
      </c>
      <c r="C3" s="22"/>
      <c r="D3" s="22"/>
      <c r="E3" s="22"/>
    </row>
    <row r="4" spans="1:46"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13"/>
      <c r="AN4" s="13"/>
      <c r="AO4" s="13"/>
      <c r="AP4" s="13"/>
      <c r="AQ4" s="13"/>
      <c r="AR4" s="13"/>
      <c r="AS4" s="13"/>
      <c r="AT4" s="13"/>
    </row>
    <row r="5" spans="1:46" s="16" customFormat="1" ht="12" customHeight="1" x14ac:dyDescent="0.2">
      <c r="A5" s="15">
        <v>1</v>
      </c>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13"/>
      <c r="AN5" s="13"/>
      <c r="AO5" s="13"/>
      <c r="AP5" s="13"/>
      <c r="AQ5" s="13"/>
      <c r="AR5" s="13"/>
      <c r="AS5" s="13"/>
      <c r="AT5" s="13"/>
    </row>
    <row r="6" spans="1:46" s="16" customFormat="1" ht="12" customHeight="1" x14ac:dyDescent="0.2">
      <c r="A6" s="15">
        <v>2</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13"/>
      <c r="AN6" s="13"/>
      <c r="AO6" s="13"/>
      <c r="AP6" s="13"/>
      <c r="AQ6" s="13"/>
      <c r="AR6" s="13"/>
      <c r="AS6" s="13"/>
      <c r="AT6" s="13"/>
    </row>
    <row r="7" spans="1:46" s="14" customFormat="1" ht="12" customHeight="1" x14ac:dyDescent="0.2">
      <c r="A7" s="12" t="s">
        <v>1</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13"/>
      <c r="AN7" s="13"/>
      <c r="AO7" s="13"/>
      <c r="AP7" s="13"/>
      <c r="AQ7" s="13"/>
      <c r="AR7" s="13"/>
      <c r="AS7" s="13"/>
      <c r="AT7" s="13"/>
    </row>
    <row r="8" spans="1:46" s="16" customFormat="1" ht="12" customHeight="1" x14ac:dyDescent="0.2">
      <c r="A8" s="15">
        <v>1</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13"/>
      <c r="AN8" s="13"/>
      <c r="AO8" s="13"/>
      <c r="AP8" s="13"/>
      <c r="AQ8" s="13"/>
      <c r="AR8" s="13"/>
      <c r="AS8" s="13"/>
      <c r="AT8" s="13"/>
    </row>
    <row r="9" spans="1:46" s="16" customFormat="1" ht="12" customHeight="1" x14ac:dyDescent="0.2">
      <c r="A9" s="15">
        <v>2</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13"/>
      <c r="AN9" s="13"/>
      <c r="AO9" s="13"/>
      <c r="AP9" s="13"/>
      <c r="AQ9" s="13"/>
      <c r="AR9" s="13"/>
      <c r="AS9" s="13"/>
      <c r="AT9" s="13"/>
    </row>
    <row r="10" spans="1:46" s="14" customFormat="1" ht="12" customHeight="1" x14ac:dyDescent="0.2">
      <c r="A10" s="12" t="s">
        <v>2</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13"/>
      <c r="AN10" s="13"/>
      <c r="AO10" s="13"/>
      <c r="AP10" s="13"/>
      <c r="AQ10" s="13"/>
      <c r="AR10" s="13"/>
      <c r="AS10" s="13"/>
      <c r="AT10" s="13"/>
    </row>
    <row r="11" spans="1:46" s="16" customFormat="1" ht="12" customHeight="1" x14ac:dyDescent="0.2">
      <c r="A11" s="15">
        <v>1</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13"/>
      <c r="AN11" s="13"/>
      <c r="AO11" s="13"/>
      <c r="AP11" s="13"/>
      <c r="AQ11" s="13"/>
      <c r="AR11" s="13"/>
      <c r="AS11" s="13"/>
      <c r="AT11" s="13"/>
    </row>
    <row r="12" spans="1:46" s="16" customFormat="1" ht="12" customHeight="1" x14ac:dyDescent="0.2">
      <c r="A12" s="15">
        <v>2</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13"/>
      <c r="AN12" s="13"/>
      <c r="AO12" s="13"/>
      <c r="AP12" s="13"/>
      <c r="AQ12" s="13"/>
      <c r="AR12" s="13"/>
      <c r="AS12" s="13"/>
      <c r="AT12" s="13"/>
    </row>
    <row r="13" spans="1:46" s="14" customFormat="1" ht="12" customHeight="1" x14ac:dyDescent="0.2">
      <c r="A13" s="12" t="s">
        <v>3</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13"/>
      <c r="AN13" s="13"/>
      <c r="AO13" s="13"/>
      <c r="AP13" s="13"/>
      <c r="AQ13" s="13"/>
      <c r="AR13" s="13"/>
      <c r="AS13" s="13"/>
      <c r="AT13" s="13"/>
    </row>
    <row r="14" spans="1:46" s="16" customFormat="1" ht="12" customHeight="1" x14ac:dyDescent="0.2">
      <c r="A14" s="15" t="s">
        <v>8</v>
      </c>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13"/>
      <c r="AN14" s="13"/>
      <c r="AO14" s="13"/>
      <c r="AP14" s="13"/>
      <c r="AQ14" s="13"/>
      <c r="AR14" s="13"/>
      <c r="AS14" s="13"/>
      <c r="AT14" s="13"/>
    </row>
    <row r="15" spans="1:46" s="14" customFormat="1" ht="12" customHeight="1" x14ac:dyDescent="0.2">
      <c r="A15" s="12" t="s">
        <v>4</v>
      </c>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13"/>
      <c r="AN15" s="13"/>
      <c r="AO15" s="13"/>
      <c r="AP15" s="13"/>
      <c r="AQ15" s="13"/>
      <c r="AR15" s="13"/>
      <c r="AS15" s="13"/>
      <c r="AT15" s="13"/>
    </row>
    <row r="16" spans="1:46" s="16" customFormat="1" ht="12" customHeight="1" x14ac:dyDescent="0.2">
      <c r="A16" s="15" t="s">
        <v>8</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13"/>
      <c r="AN16" s="13"/>
      <c r="AO16" s="13"/>
      <c r="AP16" s="13"/>
      <c r="AQ16" s="13"/>
      <c r="AR16" s="13"/>
      <c r="AS16" s="13"/>
      <c r="AT16" s="13"/>
    </row>
    <row r="17" spans="1:46" s="16" customFormat="1" ht="12" customHeight="1" x14ac:dyDescent="0.2">
      <c r="A17" s="20"/>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13"/>
      <c r="AN17" s="13"/>
      <c r="AO17" s="13"/>
      <c r="AP17" s="13"/>
      <c r="AQ17" s="13"/>
      <c r="AR17" s="13"/>
      <c r="AS17" s="13"/>
      <c r="AT17" s="13"/>
    </row>
    <row r="18" spans="1:46" s="11" customFormat="1" ht="38.25" customHeight="1" x14ac:dyDescent="0.2">
      <c r="A18" s="8" t="s">
        <v>0</v>
      </c>
      <c r="B18" s="22"/>
      <c r="C18" s="22"/>
      <c r="D18" s="22"/>
      <c r="E18" s="22"/>
    </row>
    <row r="19" spans="1:46" s="14" customFormat="1" ht="12" customHeight="1" x14ac:dyDescent="0.2">
      <c r="A19" s="12" t="s">
        <v>7</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13"/>
      <c r="AN19" s="13"/>
      <c r="AO19" s="13"/>
      <c r="AP19" s="13"/>
      <c r="AQ19" s="13"/>
      <c r="AR19" s="13"/>
      <c r="AS19" s="13"/>
      <c r="AT19" s="13"/>
    </row>
    <row r="20" spans="1:46" s="16" customFormat="1" ht="12" customHeight="1" x14ac:dyDescent="0.2">
      <c r="A20" s="15">
        <v>1</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13"/>
      <c r="AN20" s="13"/>
      <c r="AO20" s="13"/>
      <c r="AP20" s="13"/>
      <c r="AQ20" s="13"/>
      <c r="AR20" s="13"/>
      <c r="AS20" s="13"/>
      <c r="AT20" s="13"/>
    </row>
    <row r="21" spans="1:46" s="16" customFormat="1" ht="12" customHeight="1" x14ac:dyDescent="0.2">
      <c r="A21" s="15">
        <v>2</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13"/>
      <c r="AN21" s="13"/>
      <c r="AO21" s="13"/>
      <c r="AP21" s="13"/>
      <c r="AQ21" s="13"/>
      <c r="AR21" s="13"/>
      <c r="AS21" s="13"/>
      <c r="AT21" s="13"/>
    </row>
    <row r="22" spans="1:46" s="14" customFormat="1" ht="12" customHeight="1" x14ac:dyDescent="0.2">
      <c r="A22" s="12" t="s">
        <v>1</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13"/>
      <c r="AN22" s="13"/>
      <c r="AO22" s="13"/>
      <c r="AP22" s="13"/>
      <c r="AQ22" s="13"/>
      <c r="AR22" s="13"/>
      <c r="AS22" s="13"/>
      <c r="AT22" s="13"/>
    </row>
    <row r="23" spans="1:46" s="16" customFormat="1" ht="12" customHeight="1" x14ac:dyDescent="0.2">
      <c r="A23" s="15">
        <v>1</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13"/>
      <c r="AN23" s="13"/>
      <c r="AO23" s="13"/>
      <c r="AP23" s="13"/>
      <c r="AQ23" s="13"/>
      <c r="AR23" s="13"/>
      <c r="AS23" s="13"/>
      <c r="AT23" s="13"/>
    </row>
    <row r="24" spans="1:46" s="16" customFormat="1" ht="12" customHeight="1" x14ac:dyDescent="0.2">
      <c r="A24" s="15">
        <v>2</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13"/>
      <c r="AN24" s="13"/>
      <c r="AO24" s="13"/>
      <c r="AP24" s="13"/>
      <c r="AQ24" s="13"/>
      <c r="AR24" s="13"/>
      <c r="AS24" s="13"/>
      <c r="AT24" s="13"/>
    </row>
    <row r="25" spans="1:46" s="14" customFormat="1" ht="12" customHeight="1" x14ac:dyDescent="0.2">
      <c r="A25" s="12" t="s">
        <v>2</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13"/>
      <c r="AN25" s="13"/>
      <c r="AO25" s="13"/>
      <c r="AP25" s="13"/>
      <c r="AQ25" s="13"/>
      <c r="AR25" s="13"/>
      <c r="AS25" s="13"/>
      <c r="AT25" s="13"/>
    </row>
    <row r="26" spans="1:46" s="16" customFormat="1" ht="12" customHeight="1" x14ac:dyDescent="0.2">
      <c r="A26" s="15">
        <v>1</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13"/>
      <c r="AN26" s="13"/>
      <c r="AO26" s="13"/>
      <c r="AP26" s="13"/>
      <c r="AQ26" s="13"/>
      <c r="AR26" s="13"/>
      <c r="AS26" s="13"/>
      <c r="AT26" s="13"/>
    </row>
    <row r="27" spans="1:46" s="16" customFormat="1" ht="12" customHeight="1" x14ac:dyDescent="0.2">
      <c r="A27" s="15">
        <v>2</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13"/>
      <c r="AN27" s="13"/>
      <c r="AO27" s="13"/>
      <c r="AP27" s="13"/>
      <c r="AQ27" s="13"/>
      <c r="AR27" s="13"/>
      <c r="AS27" s="13"/>
      <c r="AT27" s="13"/>
    </row>
    <row r="28" spans="1:46" s="14" customFormat="1" ht="12" customHeight="1" x14ac:dyDescent="0.2">
      <c r="A28" s="12" t="s">
        <v>3</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13"/>
      <c r="AN28" s="13"/>
      <c r="AO28" s="13"/>
      <c r="AP28" s="13"/>
      <c r="AQ28" s="13"/>
      <c r="AR28" s="13"/>
      <c r="AS28" s="13"/>
      <c r="AT28" s="13"/>
    </row>
    <row r="29" spans="1:46" s="16" customFormat="1" ht="12" customHeight="1" x14ac:dyDescent="0.2">
      <c r="A29" s="15" t="s">
        <v>8</v>
      </c>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13"/>
      <c r="AN29" s="13"/>
      <c r="AO29" s="13"/>
      <c r="AP29" s="13"/>
      <c r="AQ29" s="13"/>
      <c r="AR29" s="13"/>
      <c r="AS29" s="13"/>
      <c r="AT29" s="13"/>
    </row>
    <row r="30" spans="1:46" s="14" customFormat="1" ht="12" customHeight="1" x14ac:dyDescent="0.2">
      <c r="A30" s="12" t="s">
        <v>4</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13"/>
      <c r="AN30" s="13"/>
      <c r="AO30" s="13"/>
      <c r="AP30" s="13"/>
      <c r="AQ30" s="13"/>
      <c r="AR30" s="13"/>
      <c r="AS30" s="13"/>
      <c r="AT30" s="13"/>
    </row>
    <row r="31" spans="1:46" s="16" customFormat="1" ht="12" customHeight="1" x14ac:dyDescent="0.2">
      <c r="A31" s="15" t="s">
        <v>8</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13"/>
      <c r="AN31" s="13"/>
      <c r="AO31" s="13"/>
      <c r="AP31" s="13"/>
      <c r="AQ31" s="13"/>
      <c r="AR31" s="13"/>
      <c r="AS31" s="13"/>
      <c r="AT31" s="13"/>
    </row>
    <row r="32" spans="1:46" s="16" customFormat="1" ht="12" customHeight="1" x14ac:dyDescent="0.2">
      <c r="A32" s="20"/>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13"/>
      <c r="AN32" s="13"/>
      <c r="AO32" s="13"/>
      <c r="AP32" s="13"/>
      <c r="AQ32" s="13"/>
      <c r="AR32" s="13"/>
      <c r="AS32" s="13"/>
      <c r="AT32" s="13"/>
    </row>
    <row r="33" spans="1:1" s="5" customFormat="1" ht="12.75" x14ac:dyDescent="0.2">
      <c r="A33" s="5" t="s">
        <v>17</v>
      </c>
    </row>
    <row r="34" spans="1:1" s="13" customFormat="1" ht="12.75" customHeight="1" x14ac:dyDescent="0.2">
      <c r="A34" s="17" t="s">
        <v>9</v>
      </c>
    </row>
    <row r="35" spans="1:1" s="13" customFormat="1" ht="12.75" customHeight="1" x14ac:dyDescent="0.2">
      <c r="A35" s="18" t="s">
        <v>10</v>
      </c>
    </row>
    <row r="36" spans="1:1" s="13" customFormat="1" ht="12.75" customHeight="1" x14ac:dyDescent="0.2">
      <c r="A36" s="18" t="s">
        <v>11</v>
      </c>
    </row>
    <row r="37" spans="1:1" s="13" customFormat="1" ht="12.75" customHeight="1" x14ac:dyDescent="0.2">
      <c r="A37" s="18" t="s">
        <v>12</v>
      </c>
    </row>
    <row r="38" spans="1:1" s="13" customFormat="1" ht="12.75" customHeight="1" x14ac:dyDescent="0.2">
      <c r="A38" s="18" t="s">
        <v>13</v>
      </c>
    </row>
    <row r="39" spans="1:1" s="13" customFormat="1" ht="12.75" customHeight="1" x14ac:dyDescent="0.2">
      <c r="A39" s="18" t="s">
        <v>14</v>
      </c>
    </row>
    <row r="40" spans="1:1" s="13" customFormat="1" ht="12.75" customHeight="1" x14ac:dyDescent="0.2">
      <c r="A40" s="19" t="s">
        <v>15</v>
      </c>
    </row>
    <row r="41" spans="1:1" s="13" customFormat="1" ht="12.75" customHeight="1" x14ac:dyDescent="0.2"/>
    <row r="42" spans="1:1" s="5" customFormat="1" ht="12.75" x14ac:dyDescent="0.2"/>
    <row r="43" spans="1:1" s="5" customFormat="1" ht="12.75" x14ac:dyDescent="0.2">
      <c r="A43" s="24" t="s">
        <v>18</v>
      </c>
    </row>
    <row r="44" spans="1:1" s="5" customFormat="1" ht="12.75" customHeight="1" x14ac:dyDescent="0.2">
      <c r="A44" s="36" t="s">
        <v>19</v>
      </c>
    </row>
    <row r="45" spans="1:1" s="5" customFormat="1" ht="12.75" customHeight="1" x14ac:dyDescent="0.2">
      <c r="A45" s="37" t="s">
        <v>20</v>
      </c>
    </row>
    <row r="46" spans="1:1" s="5" customFormat="1" ht="12.75" customHeight="1" x14ac:dyDescent="0.2">
      <c r="A46" s="35" t="s">
        <v>21</v>
      </c>
    </row>
    <row r="47" spans="1:1" s="5" customFormat="1" ht="12.75" customHeight="1" x14ac:dyDescent="0.2">
      <c r="A47" s="35" t="s">
        <v>22</v>
      </c>
    </row>
    <row r="48" spans="1:1" s="5" customFormat="1" ht="24" x14ac:dyDescent="0.2">
      <c r="A48" s="25" t="s">
        <v>23</v>
      </c>
    </row>
    <row r="49" spans="1:1" s="5" customFormat="1" ht="12.75" customHeight="1" x14ac:dyDescent="0.2">
      <c r="A49" s="35" t="s">
        <v>24</v>
      </c>
    </row>
    <row r="50" spans="1:1" s="5" customFormat="1" ht="12.75" x14ac:dyDescent="0.2"/>
    <row r="51" spans="1:1" s="5" customFormat="1" ht="13.5" thickBot="1" x14ac:dyDescent="0.25">
      <c r="A51" s="34" t="s">
        <v>16</v>
      </c>
    </row>
    <row r="52" spans="1:1" s="5" customFormat="1" ht="12.75" customHeight="1" x14ac:dyDescent="0.2">
      <c r="A52" s="229" t="s">
        <v>25</v>
      </c>
    </row>
    <row r="53" spans="1:1" s="5" customFormat="1" ht="12.75" x14ac:dyDescent="0.2">
      <c r="A53" s="230"/>
    </row>
    <row r="54" spans="1:1" s="5" customFormat="1" ht="12.75" x14ac:dyDescent="0.2">
      <c r="A54" s="230"/>
    </row>
    <row r="55" spans="1:1" s="5" customFormat="1" ht="12.75" x14ac:dyDescent="0.2">
      <c r="A55" s="230"/>
    </row>
    <row r="56" spans="1:1" s="5" customFormat="1" ht="12.75" x14ac:dyDescent="0.2">
      <c r="A56" s="230"/>
    </row>
    <row r="57" spans="1:1" s="5" customFormat="1" ht="13.5" thickBot="1" x14ac:dyDescent="0.25">
      <c r="A57" s="231"/>
    </row>
  </sheetData>
  <mergeCells count="1">
    <mergeCell ref="A52:A57"/>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00B0F0"/>
  </sheetPr>
  <dimension ref="A1:AP50"/>
  <sheetViews>
    <sheetView zoomScale="110" zoomScaleNormal="110" workbookViewId="0">
      <pane xSplit="1" topLeftCell="B1" activePane="topRight" state="frozen"/>
      <selection activeCell="A34" sqref="A34"/>
      <selection pane="topRight" activeCell="E11" sqref="E11"/>
    </sheetView>
  </sheetViews>
  <sheetFormatPr defaultColWidth="8.42578125" defaultRowHeight="12" x14ac:dyDescent="0.2"/>
  <cols>
    <col min="1" max="1" width="26.7109375" style="1" customWidth="1"/>
    <col min="2" max="2" width="10" style="2" customWidth="1"/>
    <col min="3" max="3" width="10.7109375" style="2" customWidth="1"/>
    <col min="4" max="5" width="10" style="2" customWidth="1"/>
    <col min="6" max="6" width="10.7109375" style="2" customWidth="1"/>
    <col min="7" max="16384" width="8.42578125" style="2"/>
  </cols>
  <sheetData>
    <row r="1" spans="1:42" s="5" customFormat="1" ht="12.75" x14ac:dyDescent="0.2">
      <c r="A1" s="3" t="s">
        <v>6</v>
      </c>
      <c r="B1" s="4"/>
      <c r="C1" s="4"/>
      <c r="D1" s="4"/>
      <c r="E1" s="4"/>
      <c r="F1" s="4"/>
      <c r="G1" s="4"/>
      <c r="H1" s="4"/>
      <c r="I1" s="4"/>
      <c r="J1" s="4"/>
      <c r="K1" s="4"/>
      <c r="L1" s="4"/>
      <c r="M1" s="4"/>
      <c r="N1" s="4"/>
      <c r="O1" s="4"/>
      <c r="P1" s="4"/>
      <c r="Q1" s="4"/>
      <c r="R1" s="4"/>
    </row>
    <row r="2" spans="1:42" s="5" customFormat="1" ht="12.75" x14ac:dyDescent="0.2">
      <c r="A2" s="6" t="s">
        <v>5</v>
      </c>
    </row>
    <row r="3" spans="1:42" s="11" customFormat="1" ht="26.25" customHeight="1" x14ac:dyDescent="0.2">
      <c r="A3" s="8" t="s">
        <v>0</v>
      </c>
      <c r="B3" s="56" t="e">
        <f>'BAR BB| Open rates'!#REF!</f>
        <v>#REF!</v>
      </c>
      <c r="C3" s="56" t="e">
        <f>'BAR BB| Open rates'!#REF!</f>
        <v>#REF!</v>
      </c>
      <c r="D3" s="56" t="e">
        <f>'BAR BB| Open rates'!#REF!</f>
        <v>#REF!</v>
      </c>
      <c r="E3" s="56" t="e">
        <f>'BAR BB| Open rates'!#REF!</f>
        <v>#REF!</v>
      </c>
      <c r="F3" s="56" t="e">
        <f>'BAR BB| Open rates'!#REF!</f>
        <v>#REF!</v>
      </c>
    </row>
    <row r="4" spans="1:42"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13"/>
      <c r="AJ4" s="13"/>
      <c r="AK4" s="13"/>
      <c r="AL4" s="13"/>
      <c r="AM4" s="13"/>
      <c r="AN4" s="13"/>
      <c r="AO4" s="13"/>
      <c r="AP4" s="13"/>
    </row>
    <row r="5" spans="1:42" s="16" customFormat="1" ht="12" customHeight="1" x14ac:dyDescent="0.2">
      <c r="A5" s="15">
        <v>1</v>
      </c>
      <c r="B5" s="12" t="e">
        <f>'BAR BB| Open rates'!#REF!*0.9+2600</f>
        <v>#REF!</v>
      </c>
      <c r="C5" s="12" t="e">
        <f>'BAR BB| Open rates'!#REF!*0.9+2600</f>
        <v>#REF!</v>
      </c>
      <c r="D5" s="12" t="e">
        <f>'BAR BB| Open rates'!#REF!*0.9+2600</f>
        <v>#REF!</v>
      </c>
      <c r="E5" s="12" t="e">
        <f>'BAR BB| Open rates'!#REF!*0.9+2600</f>
        <v>#REF!</v>
      </c>
      <c r="F5" s="12" t="e">
        <f>'BAR BB| Open rates'!#REF!*0.9+2600</f>
        <v>#REF!</v>
      </c>
      <c r="G5" s="5"/>
      <c r="H5" s="5"/>
      <c r="I5" s="5"/>
      <c r="J5" s="5"/>
      <c r="K5" s="5"/>
      <c r="L5" s="5"/>
      <c r="M5" s="5"/>
      <c r="N5" s="5"/>
      <c r="O5" s="5"/>
      <c r="P5" s="5"/>
      <c r="Q5" s="5"/>
      <c r="R5" s="5"/>
      <c r="S5" s="5"/>
      <c r="T5" s="5"/>
      <c r="U5" s="5"/>
      <c r="V5" s="5"/>
      <c r="W5" s="5"/>
      <c r="X5" s="5"/>
      <c r="Y5" s="5"/>
      <c r="Z5" s="5"/>
      <c r="AA5" s="5"/>
      <c r="AB5" s="5"/>
      <c r="AC5" s="5"/>
      <c r="AD5" s="5"/>
      <c r="AE5" s="5"/>
      <c r="AF5" s="5"/>
      <c r="AG5" s="5"/>
      <c r="AH5" s="5"/>
      <c r="AI5" s="13"/>
      <c r="AJ5" s="13"/>
      <c r="AK5" s="13"/>
      <c r="AL5" s="13"/>
      <c r="AM5" s="13"/>
      <c r="AN5" s="13"/>
      <c r="AO5" s="13"/>
      <c r="AP5" s="13"/>
    </row>
    <row r="6" spans="1:42" s="16" customFormat="1" ht="12" customHeight="1" x14ac:dyDescent="0.2">
      <c r="A6" s="15">
        <v>2</v>
      </c>
      <c r="B6" s="12" t="e">
        <f>'BAR BB| Open rates'!#REF!*0.9+5200</f>
        <v>#REF!</v>
      </c>
      <c r="C6" s="12" t="e">
        <f>'BAR BB| Open rates'!#REF!*0.9+5200</f>
        <v>#REF!</v>
      </c>
      <c r="D6" s="12" t="e">
        <f>'BAR BB| Open rates'!#REF!*0.9+5200</f>
        <v>#REF!</v>
      </c>
      <c r="E6" s="12" t="e">
        <f>'BAR BB| Open rates'!#REF!*0.9+5200</f>
        <v>#REF!</v>
      </c>
      <c r="F6" s="12" t="e">
        <f>'BAR BB| Open rates'!#REF!*0.9+5200</f>
        <v>#REF!</v>
      </c>
      <c r="G6" s="5"/>
      <c r="H6" s="5"/>
      <c r="I6" s="5"/>
      <c r="J6" s="5"/>
      <c r="K6" s="5"/>
      <c r="L6" s="5"/>
      <c r="M6" s="5"/>
      <c r="N6" s="5"/>
      <c r="O6" s="5"/>
      <c r="P6" s="5"/>
      <c r="Q6" s="5"/>
      <c r="R6" s="5"/>
      <c r="S6" s="5"/>
      <c r="T6" s="5"/>
      <c r="U6" s="5"/>
      <c r="V6" s="5"/>
      <c r="W6" s="5"/>
      <c r="X6" s="5"/>
      <c r="Y6" s="5"/>
      <c r="Z6" s="5"/>
      <c r="AA6" s="5"/>
      <c r="AB6" s="5"/>
      <c r="AC6" s="5"/>
      <c r="AD6" s="5"/>
      <c r="AE6" s="5"/>
      <c r="AF6" s="5"/>
      <c r="AG6" s="5"/>
      <c r="AH6" s="5"/>
      <c r="AI6" s="13"/>
      <c r="AJ6" s="13"/>
      <c r="AK6" s="13"/>
      <c r="AL6" s="13"/>
      <c r="AM6" s="13"/>
      <c r="AN6" s="13"/>
      <c r="AO6" s="13"/>
      <c r="AP6" s="13"/>
    </row>
    <row r="7" spans="1:42" s="14" customFormat="1" ht="12"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13"/>
      <c r="AJ7" s="13"/>
      <c r="AK7" s="13"/>
      <c r="AL7" s="13"/>
      <c r="AM7" s="13"/>
      <c r="AN7" s="13"/>
      <c r="AO7" s="13"/>
      <c r="AP7" s="13"/>
    </row>
    <row r="8" spans="1:42" s="16" customFormat="1" ht="12" customHeight="1" x14ac:dyDescent="0.2">
      <c r="A8" s="15">
        <v>1</v>
      </c>
      <c r="B8" s="12" t="e">
        <f>'BAR BB| Open rates'!#REF!*0.9+2600</f>
        <v>#REF!</v>
      </c>
      <c r="C8" s="12" t="e">
        <f>'BAR BB| Open rates'!#REF!*0.9+2600</f>
        <v>#REF!</v>
      </c>
      <c r="D8" s="12" t="e">
        <f>'BAR BB| Open rates'!#REF!*0.9+2600</f>
        <v>#REF!</v>
      </c>
      <c r="E8" s="12" t="e">
        <f>'BAR BB| Open rates'!#REF!*0.9+2600</f>
        <v>#REF!</v>
      </c>
      <c r="F8" s="12" t="e">
        <f>'BAR BB| Open rates'!#REF!*0.9+2600</f>
        <v>#REF!</v>
      </c>
      <c r="G8" s="5"/>
      <c r="H8" s="5"/>
      <c r="I8" s="5"/>
      <c r="J8" s="5"/>
      <c r="K8" s="5"/>
      <c r="L8" s="5"/>
      <c r="M8" s="5"/>
      <c r="N8" s="5"/>
      <c r="O8" s="5"/>
      <c r="P8" s="5"/>
      <c r="Q8" s="5"/>
      <c r="R8" s="5"/>
      <c r="S8" s="5"/>
      <c r="T8" s="5"/>
      <c r="U8" s="5"/>
      <c r="V8" s="5"/>
      <c r="W8" s="5"/>
      <c r="X8" s="5"/>
      <c r="Y8" s="5"/>
      <c r="Z8" s="5"/>
      <c r="AA8" s="5"/>
      <c r="AB8" s="5"/>
      <c r="AC8" s="5"/>
      <c r="AD8" s="5"/>
      <c r="AE8" s="5"/>
      <c r="AF8" s="5"/>
      <c r="AG8" s="5"/>
      <c r="AH8" s="5"/>
      <c r="AI8" s="13"/>
      <c r="AJ8" s="13"/>
      <c r="AK8" s="13"/>
      <c r="AL8" s="13"/>
      <c r="AM8" s="13"/>
      <c r="AN8" s="13"/>
      <c r="AO8" s="13"/>
      <c r="AP8" s="13"/>
    </row>
    <row r="9" spans="1:42" s="16" customFormat="1" ht="12" customHeight="1" x14ac:dyDescent="0.2">
      <c r="A9" s="15">
        <v>2</v>
      </c>
      <c r="B9" s="12" t="e">
        <f>'BAR BB| Open rates'!#REF!*0.9+5200</f>
        <v>#REF!</v>
      </c>
      <c r="C9" s="12" t="e">
        <f>'BAR BB| Open rates'!#REF!*0.9+5200</f>
        <v>#REF!</v>
      </c>
      <c r="D9" s="12" t="e">
        <f>'BAR BB| Open rates'!#REF!*0.9+5200</f>
        <v>#REF!</v>
      </c>
      <c r="E9" s="12" t="e">
        <f>'BAR BB| Open rates'!#REF!*0.9+5200</f>
        <v>#REF!</v>
      </c>
      <c r="F9" s="12" t="e">
        <f>'BAR BB| Open rates'!#REF!*0.9+5200</f>
        <v>#REF!</v>
      </c>
      <c r="G9" s="5"/>
      <c r="H9" s="5"/>
      <c r="I9" s="5"/>
      <c r="J9" s="5"/>
      <c r="K9" s="5"/>
      <c r="L9" s="5"/>
      <c r="M9" s="5"/>
      <c r="N9" s="5"/>
      <c r="O9" s="5"/>
      <c r="P9" s="5"/>
      <c r="Q9" s="5"/>
      <c r="R9" s="5"/>
      <c r="S9" s="5"/>
      <c r="T9" s="5"/>
      <c r="U9" s="5"/>
      <c r="V9" s="5"/>
      <c r="W9" s="5"/>
      <c r="X9" s="5"/>
      <c r="Y9" s="5"/>
      <c r="Z9" s="5"/>
      <c r="AA9" s="5"/>
      <c r="AB9" s="5"/>
      <c r="AC9" s="5"/>
      <c r="AD9" s="5"/>
      <c r="AE9" s="5"/>
      <c r="AF9" s="5"/>
      <c r="AG9" s="5"/>
      <c r="AH9" s="5"/>
      <c r="AI9" s="13"/>
      <c r="AJ9" s="13"/>
      <c r="AK9" s="13"/>
      <c r="AL9" s="13"/>
      <c r="AM9" s="13"/>
      <c r="AN9" s="13"/>
      <c r="AO9" s="13"/>
      <c r="AP9" s="13"/>
    </row>
    <row r="10" spans="1:42" s="16" customFormat="1" ht="21.75" customHeight="1" x14ac:dyDescent="0.3">
      <c r="A10" s="6" t="s">
        <v>31</v>
      </c>
      <c r="B10" s="57"/>
      <c r="C10" s="57"/>
      <c r="D10" s="57"/>
      <c r="E10" s="57"/>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13"/>
      <c r="AJ10" s="13"/>
      <c r="AK10" s="13"/>
      <c r="AL10" s="13"/>
      <c r="AM10" s="13"/>
      <c r="AN10" s="13"/>
      <c r="AO10" s="13"/>
      <c r="AP10" s="13"/>
    </row>
    <row r="11" spans="1:42" s="11" customFormat="1" ht="31.5" customHeight="1" x14ac:dyDescent="0.2">
      <c r="A11" s="8" t="s">
        <v>0</v>
      </c>
      <c r="B11" s="10" t="s">
        <v>75</v>
      </c>
      <c r="C11" s="10" t="s">
        <v>76</v>
      </c>
      <c r="D11" s="10" t="s">
        <v>77</v>
      </c>
      <c r="E11" s="10" t="s">
        <v>78</v>
      </c>
      <c r="F11" s="10" t="s">
        <v>79</v>
      </c>
    </row>
    <row r="12" spans="1:42" s="14" customFormat="1" ht="12" customHeight="1" x14ac:dyDescent="0.2">
      <c r="A12" s="12" t="s">
        <v>7</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13"/>
      <c r="AJ12" s="13"/>
      <c r="AK12" s="13"/>
      <c r="AL12" s="13"/>
      <c r="AM12" s="13"/>
      <c r="AN12" s="13"/>
      <c r="AO12" s="13"/>
      <c r="AP12" s="13"/>
    </row>
    <row r="13" spans="1:42" s="16" customFormat="1" ht="12" customHeight="1" x14ac:dyDescent="0.2">
      <c r="A13" s="15">
        <v>1</v>
      </c>
      <c r="B13" s="26" t="e">
        <f t="shared" ref="B13:F14" si="0">B5*0.87+25</f>
        <v>#REF!</v>
      </c>
      <c r="C13" s="26" t="e">
        <f t="shared" si="0"/>
        <v>#REF!</v>
      </c>
      <c r="D13" s="26" t="e">
        <f t="shared" si="0"/>
        <v>#REF!</v>
      </c>
      <c r="E13" s="26" t="e">
        <f t="shared" si="0"/>
        <v>#REF!</v>
      </c>
      <c r="F13" s="26" t="e">
        <f t="shared" si="0"/>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13"/>
      <c r="AJ13" s="13"/>
      <c r="AK13" s="13"/>
      <c r="AL13" s="13"/>
      <c r="AM13" s="13"/>
      <c r="AN13" s="13"/>
      <c r="AO13" s="13"/>
      <c r="AP13" s="13"/>
    </row>
    <row r="14" spans="1:42" s="16" customFormat="1" ht="12" customHeight="1" x14ac:dyDescent="0.2">
      <c r="A14" s="15">
        <v>2</v>
      </c>
      <c r="B14" s="26" t="e">
        <f t="shared" si="0"/>
        <v>#REF!</v>
      </c>
      <c r="C14" s="26" t="e">
        <f t="shared" si="0"/>
        <v>#REF!</v>
      </c>
      <c r="D14" s="26" t="e">
        <f t="shared" si="0"/>
        <v>#REF!</v>
      </c>
      <c r="E14" s="26" t="e">
        <f t="shared" si="0"/>
        <v>#REF!</v>
      </c>
      <c r="F14" s="26" t="e">
        <f t="shared" si="0"/>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13"/>
      <c r="AJ14" s="13"/>
      <c r="AK14" s="13"/>
      <c r="AL14" s="13"/>
      <c r="AM14" s="13"/>
      <c r="AN14" s="13"/>
      <c r="AO14" s="13"/>
      <c r="AP14" s="13"/>
    </row>
    <row r="15" spans="1:42" s="14" customFormat="1" ht="12" customHeight="1" x14ac:dyDescent="0.2">
      <c r="A15" s="12" t="s">
        <v>1</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13"/>
      <c r="AJ15" s="13"/>
      <c r="AK15" s="13"/>
      <c r="AL15" s="13"/>
      <c r="AM15" s="13"/>
      <c r="AN15" s="13"/>
      <c r="AO15" s="13"/>
      <c r="AP15" s="13"/>
    </row>
    <row r="16" spans="1:42" s="16" customFormat="1" ht="12" customHeight="1" x14ac:dyDescent="0.2">
      <c r="A16" s="15">
        <v>1</v>
      </c>
      <c r="B16" s="26" t="e">
        <f t="shared" ref="B16:F17" si="1">B8*0.87+25</f>
        <v>#REF!</v>
      </c>
      <c r="C16" s="26" t="e">
        <f t="shared" si="1"/>
        <v>#REF!</v>
      </c>
      <c r="D16" s="26" t="e">
        <f t="shared" si="1"/>
        <v>#REF!</v>
      </c>
      <c r="E16" s="26" t="e">
        <f t="shared" si="1"/>
        <v>#REF!</v>
      </c>
      <c r="F16" s="26" t="e">
        <f t="shared" si="1"/>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13"/>
      <c r="AJ16" s="13"/>
      <c r="AK16" s="13"/>
      <c r="AL16" s="13"/>
      <c r="AM16" s="13"/>
      <c r="AN16" s="13"/>
      <c r="AO16" s="13"/>
      <c r="AP16" s="13"/>
    </row>
    <row r="17" spans="1:42" s="16" customFormat="1" ht="12" customHeight="1" x14ac:dyDescent="0.2">
      <c r="A17" s="15">
        <v>2</v>
      </c>
      <c r="B17" s="26" t="e">
        <f t="shared" si="1"/>
        <v>#REF!</v>
      </c>
      <c r="C17" s="26" t="e">
        <f t="shared" si="1"/>
        <v>#REF!</v>
      </c>
      <c r="D17" s="26" t="e">
        <f t="shared" si="1"/>
        <v>#REF!</v>
      </c>
      <c r="E17" s="26" t="e">
        <f t="shared" si="1"/>
        <v>#REF!</v>
      </c>
      <c r="F17" s="26" t="e">
        <f t="shared" si="1"/>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13"/>
      <c r="AJ17" s="13"/>
      <c r="AK17" s="13"/>
      <c r="AL17" s="13"/>
      <c r="AM17" s="13"/>
      <c r="AN17" s="13"/>
      <c r="AO17" s="13"/>
      <c r="AP17" s="13"/>
    </row>
    <row r="18" spans="1:42" s="16" customFormat="1" ht="12" customHeight="1" x14ac:dyDescent="0.2">
      <c r="A18" s="20"/>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13"/>
      <c r="AJ18" s="13"/>
      <c r="AK18" s="13"/>
      <c r="AL18" s="13"/>
      <c r="AM18" s="13"/>
      <c r="AN18" s="13"/>
      <c r="AO18" s="13"/>
      <c r="AP18" s="13"/>
    </row>
    <row r="19" spans="1:42" s="27" customFormat="1" ht="12.75" x14ac:dyDescent="0.2">
      <c r="A19" s="5"/>
    </row>
    <row r="20" spans="1:42" s="29" customFormat="1" ht="12.75" x14ac:dyDescent="0.2">
      <c r="A20" s="28" t="s">
        <v>26</v>
      </c>
    </row>
    <row r="21" spans="1:42" s="29" customFormat="1" ht="12.75" x14ac:dyDescent="0.2">
      <c r="A21" s="28"/>
    </row>
    <row r="22" spans="1:42" s="29" customFormat="1" ht="27" customHeight="1" x14ac:dyDescent="0.2">
      <c r="A22" s="30" t="s">
        <v>27</v>
      </c>
    </row>
    <row r="23" spans="1:42" s="29" customFormat="1" ht="27" customHeight="1" x14ac:dyDescent="0.2">
      <c r="A23" s="30" t="s">
        <v>28</v>
      </c>
    </row>
    <row r="24" spans="1:42" s="29" customFormat="1" ht="9.75" customHeight="1" x14ac:dyDescent="0.2">
      <c r="A24" s="28"/>
    </row>
    <row r="25" spans="1:42" s="29" customFormat="1" ht="12.75" x14ac:dyDescent="0.2">
      <c r="A25" s="28" t="s">
        <v>29</v>
      </c>
    </row>
    <row r="26" spans="1:42" s="29" customFormat="1" ht="12.75" x14ac:dyDescent="0.2"/>
    <row r="27" spans="1:42" s="29" customFormat="1" ht="15" customHeight="1" x14ac:dyDescent="0.2">
      <c r="A27" s="232" t="s">
        <v>30</v>
      </c>
    </row>
    <row r="28" spans="1:42" s="29" customFormat="1" ht="12.75" x14ac:dyDescent="0.2">
      <c r="A28" s="232"/>
    </row>
    <row r="29" spans="1:42" s="29" customFormat="1" ht="12.75" x14ac:dyDescent="0.2">
      <c r="A29" s="232"/>
    </row>
    <row r="30" spans="1:42" s="29" customFormat="1" ht="12.75" x14ac:dyDescent="0.2">
      <c r="A30" s="232"/>
    </row>
    <row r="31" spans="1:42" s="29" customFormat="1" ht="12.75" x14ac:dyDescent="0.2">
      <c r="A31" s="232"/>
    </row>
    <row r="32" spans="1:42" s="29" customFormat="1" ht="12.75" x14ac:dyDescent="0.2">
      <c r="A32" s="232"/>
    </row>
    <row r="33" spans="1:1" s="29" customFormat="1" ht="12.75" x14ac:dyDescent="0.2">
      <c r="A33" s="232"/>
    </row>
    <row r="34" spans="1:1" s="29" customFormat="1" ht="12.75" x14ac:dyDescent="0.2">
      <c r="A34" s="232"/>
    </row>
    <row r="35" spans="1:1" s="29" customFormat="1" ht="12.75" x14ac:dyDescent="0.2">
      <c r="A35" s="232"/>
    </row>
    <row r="36" spans="1:1" s="29" customFormat="1" ht="12.75" x14ac:dyDescent="0.2">
      <c r="A36" s="232"/>
    </row>
    <row r="37" spans="1:1" s="29" customFormat="1" ht="12.75" x14ac:dyDescent="0.2">
      <c r="A37" s="232"/>
    </row>
    <row r="38" spans="1:1" s="29" customFormat="1" ht="12.75" x14ac:dyDescent="0.2">
      <c r="A38" s="232"/>
    </row>
    <row r="39" spans="1:1" s="29" customFormat="1" ht="12.75" x14ac:dyDescent="0.2">
      <c r="A39" s="232"/>
    </row>
    <row r="40" spans="1:1" s="29" customFormat="1" ht="12.75" x14ac:dyDescent="0.2">
      <c r="A40" s="232"/>
    </row>
    <row r="41" spans="1:1" s="29" customFormat="1" ht="12.75" x14ac:dyDescent="0.2">
      <c r="A41" s="232"/>
    </row>
    <row r="42" spans="1:1" x14ac:dyDescent="0.2">
      <c r="A42" s="232"/>
    </row>
    <row r="43" spans="1:1" x14ac:dyDescent="0.2">
      <c r="A43" s="232"/>
    </row>
    <row r="44" spans="1:1" x14ac:dyDescent="0.2">
      <c r="A44" s="232"/>
    </row>
    <row r="45" spans="1:1" x14ac:dyDescent="0.2">
      <c r="A45" s="232"/>
    </row>
    <row r="46" spans="1:1" x14ac:dyDescent="0.2">
      <c r="A46" s="232"/>
    </row>
    <row r="47" spans="1:1" x14ac:dyDescent="0.2">
      <c r="A47" s="232"/>
    </row>
    <row r="48" spans="1:1" x14ac:dyDescent="0.2">
      <c r="A48" s="232"/>
    </row>
    <row r="49" spans="1:1" x14ac:dyDescent="0.2">
      <c r="A49" s="232"/>
    </row>
    <row r="50" spans="1:1" x14ac:dyDescent="0.2">
      <c r="A50" s="232"/>
    </row>
  </sheetData>
  <mergeCells count="1">
    <mergeCell ref="A27:A50"/>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00B0F0"/>
  </sheetPr>
  <dimension ref="A1:AT33"/>
  <sheetViews>
    <sheetView zoomScale="110" zoomScaleNormal="110" workbookViewId="0">
      <pane xSplit="1" topLeftCell="B1" activePane="topRight" state="frozen"/>
      <selection activeCell="A34" sqref="A34"/>
      <selection pane="topRight" activeCell="A2" sqref="A2:IV9"/>
    </sheetView>
  </sheetViews>
  <sheetFormatPr defaultColWidth="8.42578125" defaultRowHeight="12" x14ac:dyDescent="0.2"/>
  <cols>
    <col min="1" max="1" width="26.7109375" style="1" customWidth="1"/>
    <col min="2" max="2" width="11.85546875" style="1" hidden="1" customWidth="1"/>
    <col min="3" max="3" width="10.140625" style="2" hidden="1" customWidth="1"/>
    <col min="4" max="4" width="10.140625" style="2" customWidth="1"/>
    <col min="5" max="5" width="11.140625" style="2" customWidth="1"/>
    <col min="6" max="6" width="9.28515625" style="2" customWidth="1"/>
    <col min="7" max="16384" width="8.42578125" style="2"/>
  </cols>
  <sheetData>
    <row r="1" spans="1:46" s="5" customFormat="1" ht="12.75" x14ac:dyDescent="0.2">
      <c r="A1" s="3" t="s">
        <v>6</v>
      </c>
      <c r="B1" s="3"/>
      <c r="C1" s="4"/>
      <c r="D1" s="4"/>
      <c r="E1" s="4"/>
      <c r="F1" s="4"/>
      <c r="G1" s="4"/>
      <c r="H1" s="4"/>
      <c r="I1" s="4"/>
      <c r="J1" s="4"/>
      <c r="K1" s="4"/>
      <c r="L1" s="4"/>
      <c r="M1" s="4"/>
      <c r="N1" s="4"/>
      <c r="O1" s="4"/>
      <c r="P1" s="4"/>
      <c r="Q1" s="4"/>
      <c r="R1" s="4"/>
      <c r="S1" s="4"/>
      <c r="T1" s="4"/>
      <c r="U1" s="4"/>
      <c r="V1" s="4"/>
    </row>
    <row r="2" spans="1:46" s="5" customFormat="1" ht="12.75" hidden="1" x14ac:dyDescent="0.2">
      <c r="A2" s="6" t="s">
        <v>5</v>
      </c>
      <c r="B2" s="7"/>
      <c r="C2" s="7"/>
      <c r="D2" s="7"/>
      <c r="E2" s="57"/>
      <c r="F2" s="57"/>
    </row>
    <row r="3" spans="1:46" s="11" customFormat="1" ht="27" hidden="1" customHeight="1" x14ac:dyDescent="0.2">
      <c r="A3" s="8" t="s">
        <v>0</v>
      </c>
      <c r="B3" s="9" t="e">
        <f>'BAR BB| Open rates'!#REF!</f>
        <v>#REF!</v>
      </c>
      <c r="C3" s="9" t="e">
        <f>'BAR BB| Open rates'!#REF!</f>
        <v>#REF!</v>
      </c>
      <c r="D3" s="9" t="e">
        <f>'BAR BB| Open rates'!#REF!</f>
        <v>#REF!</v>
      </c>
      <c r="E3" s="9" t="e">
        <f>'BAR BB| Open rates'!#REF!</f>
        <v>#REF!</v>
      </c>
      <c r="F3" s="9" t="s">
        <v>73</v>
      </c>
    </row>
    <row r="4" spans="1:46" s="14" customFormat="1" ht="12" hidden="1" customHeight="1" x14ac:dyDescent="0.2">
      <c r="A4" s="12" t="s">
        <v>7</v>
      </c>
      <c r="B4" s="21"/>
      <c r="C4" s="21"/>
      <c r="D4" s="21"/>
      <c r="E4" s="21"/>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13"/>
      <c r="AN4" s="13"/>
      <c r="AO4" s="13"/>
      <c r="AP4" s="13"/>
      <c r="AQ4" s="13"/>
      <c r="AR4" s="13"/>
      <c r="AS4" s="13"/>
      <c r="AT4" s="13"/>
    </row>
    <row r="5" spans="1:46" s="16" customFormat="1" ht="12" hidden="1" customHeight="1" x14ac:dyDescent="0.2">
      <c r="A5" s="15">
        <v>1</v>
      </c>
      <c r="B5" s="12" t="e">
        <f>'BAR BB| Open rates'!#REF!</f>
        <v>#REF!</v>
      </c>
      <c r="C5" s="12" t="e">
        <f>'BAR BB| Open rates'!#REF!</f>
        <v>#REF!</v>
      </c>
      <c r="D5" s="12" t="e">
        <f>'BAR BB| Open rates'!#REF!</f>
        <v>#REF!</v>
      </c>
      <c r="E5" s="12" t="e">
        <f>'BAR BB| Open rates'!#REF!</f>
        <v>#REF!</v>
      </c>
      <c r="F5" s="12" t="e">
        <f>'BAR BB| Open rates'!#REF!</f>
        <v>#REF!</v>
      </c>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13"/>
      <c r="AN5" s="13"/>
      <c r="AO5" s="13"/>
      <c r="AP5" s="13"/>
      <c r="AQ5" s="13"/>
      <c r="AR5" s="13"/>
      <c r="AS5" s="13"/>
      <c r="AT5" s="13"/>
    </row>
    <row r="6" spans="1:46" s="16" customFormat="1" ht="12" hidden="1" customHeight="1" x14ac:dyDescent="0.2">
      <c r="A6" s="15">
        <v>2</v>
      </c>
      <c r="B6" s="12" t="e">
        <f>'BAR BB| Open rates'!#REF!</f>
        <v>#REF!</v>
      </c>
      <c r="C6" s="12" t="e">
        <f>'BAR BB| Open rates'!#REF!</f>
        <v>#REF!</v>
      </c>
      <c r="D6" s="12" t="e">
        <f>'BAR BB| Open rates'!#REF!</f>
        <v>#REF!</v>
      </c>
      <c r="E6" s="12" t="e">
        <f>'BAR BB| Open rates'!#REF!</f>
        <v>#REF!</v>
      </c>
      <c r="F6" s="12" t="e">
        <f>'BAR BB| Open rates'!#REF!</f>
        <v>#REF!</v>
      </c>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13"/>
      <c r="AN6" s="13"/>
      <c r="AO6" s="13"/>
      <c r="AP6" s="13"/>
      <c r="AQ6" s="13"/>
      <c r="AR6" s="13"/>
      <c r="AS6" s="13"/>
      <c r="AT6" s="13"/>
    </row>
    <row r="7" spans="1:46" s="14" customFormat="1" ht="12" hidden="1"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13"/>
      <c r="AN7" s="13"/>
      <c r="AO7" s="13"/>
      <c r="AP7" s="13"/>
      <c r="AQ7" s="13"/>
      <c r="AR7" s="13"/>
      <c r="AS7" s="13"/>
      <c r="AT7" s="13"/>
    </row>
    <row r="8" spans="1:46" s="16" customFormat="1" ht="12" hidden="1" customHeight="1" x14ac:dyDescent="0.2">
      <c r="A8" s="15">
        <v>1</v>
      </c>
      <c r="B8" s="12" t="e">
        <f>'BAR BB| Open rates'!#REF!</f>
        <v>#REF!</v>
      </c>
      <c r="C8" s="12" t="e">
        <f>'BAR BB| Open rates'!#REF!</f>
        <v>#REF!</v>
      </c>
      <c r="D8" s="12" t="e">
        <f>'BAR BB| Open rates'!#REF!</f>
        <v>#REF!</v>
      </c>
      <c r="E8" s="12" t="e">
        <f>'BAR BB| Open rates'!#REF!</f>
        <v>#REF!</v>
      </c>
      <c r="F8" s="12" t="e">
        <f>'BAR BB| Open rates'!#REF!</f>
        <v>#REF!</v>
      </c>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13"/>
      <c r="AN8" s="13"/>
      <c r="AO8" s="13"/>
      <c r="AP8" s="13"/>
      <c r="AQ8" s="13"/>
      <c r="AR8" s="13"/>
      <c r="AS8" s="13"/>
      <c r="AT8" s="13"/>
    </row>
    <row r="9" spans="1:46" s="16" customFormat="1" ht="12" hidden="1" customHeight="1" x14ac:dyDescent="0.2">
      <c r="A9" s="15">
        <v>2</v>
      </c>
      <c r="B9" s="12" t="e">
        <f>'BAR BB| Open rates'!#REF!</f>
        <v>#REF!</v>
      </c>
      <c r="C9" s="12" t="e">
        <f>'BAR BB| Open rates'!#REF!</f>
        <v>#REF!</v>
      </c>
      <c r="D9" s="12" t="e">
        <f>'BAR BB| Open rates'!#REF!</f>
        <v>#REF!</v>
      </c>
      <c r="E9" s="12" t="e">
        <f>'BAR BB| Open rates'!#REF!</f>
        <v>#REF!</v>
      </c>
      <c r="F9" s="12" t="e">
        <f>'BAR BB| Open rates'!#REF!</f>
        <v>#REF!</v>
      </c>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13"/>
      <c r="AN9" s="13"/>
      <c r="AO9" s="13"/>
      <c r="AP9" s="13"/>
      <c r="AQ9" s="13"/>
      <c r="AR9" s="13"/>
      <c r="AS9" s="13"/>
      <c r="AT9" s="13"/>
    </row>
    <row r="10" spans="1:46" s="16" customFormat="1" ht="15" customHeight="1" x14ac:dyDescent="0.3">
      <c r="A10" s="6" t="s">
        <v>31</v>
      </c>
      <c r="B10" s="6"/>
      <c r="C10" s="6"/>
      <c r="D10" s="6"/>
      <c r="E10" s="6"/>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13"/>
      <c r="AN10" s="13"/>
      <c r="AO10" s="13"/>
      <c r="AP10" s="13"/>
      <c r="AQ10" s="13"/>
      <c r="AR10" s="13"/>
      <c r="AS10" s="13"/>
      <c r="AT10" s="13"/>
    </row>
    <row r="11" spans="1:46" s="11" customFormat="1" ht="27" customHeight="1" x14ac:dyDescent="0.2">
      <c r="A11" s="8" t="s">
        <v>0</v>
      </c>
      <c r="B11" s="10" t="e">
        <f>B3</f>
        <v>#REF!</v>
      </c>
      <c r="C11" s="10" t="e">
        <f>C3</f>
        <v>#REF!</v>
      </c>
      <c r="D11" s="10" t="e">
        <f>D3</f>
        <v>#REF!</v>
      </c>
      <c r="E11" s="10" t="e">
        <f>E3</f>
        <v>#REF!</v>
      </c>
      <c r="F11" s="10" t="str">
        <f>F3</f>
        <v>29.11.2020-30.11.2020</v>
      </c>
    </row>
    <row r="12" spans="1:46" s="14" customFormat="1" ht="12" customHeight="1" x14ac:dyDescent="0.2">
      <c r="A12" s="12" t="s">
        <v>7</v>
      </c>
      <c r="B12" s="21"/>
      <c r="C12" s="21"/>
      <c r="D12" s="21"/>
      <c r="E12" s="21"/>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13"/>
      <c r="AN12" s="13"/>
      <c r="AO12" s="13"/>
      <c r="AP12" s="13"/>
      <c r="AQ12" s="13"/>
      <c r="AR12" s="13"/>
      <c r="AS12" s="13"/>
      <c r="AT12" s="13"/>
    </row>
    <row r="13" spans="1:46" s="16" customFormat="1" ht="12" customHeight="1" x14ac:dyDescent="0.2">
      <c r="A13" s="15">
        <v>1</v>
      </c>
      <c r="B13" s="26" t="e">
        <f t="shared" ref="B13:D14" si="0">B5*0.85*0.95+25</f>
        <v>#REF!</v>
      </c>
      <c r="C13" s="26" t="e">
        <f t="shared" si="0"/>
        <v>#REF!</v>
      </c>
      <c r="D13" s="26" t="e">
        <f t="shared" si="0"/>
        <v>#REF!</v>
      </c>
      <c r="E13" s="26" t="e">
        <f>E5*0.85*0.95+25</f>
        <v>#REF!</v>
      </c>
      <c r="F13" s="26" t="e">
        <f>F5*0.85*0.95+25</f>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13"/>
      <c r="AN13" s="13"/>
      <c r="AO13" s="13"/>
      <c r="AP13" s="13"/>
      <c r="AQ13" s="13"/>
      <c r="AR13" s="13"/>
      <c r="AS13" s="13"/>
      <c r="AT13" s="13"/>
    </row>
    <row r="14" spans="1:46" s="16" customFormat="1" ht="12" customHeight="1" x14ac:dyDescent="0.2">
      <c r="A14" s="15">
        <v>2</v>
      </c>
      <c r="B14" s="26" t="e">
        <f t="shared" si="0"/>
        <v>#REF!</v>
      </c>
      <c r="C14" s="26" t="e">
        <f t="shared" si="0"/>
        <v>#REF!</v>
      </c>
      <c r="D14" s="26" t="e">
        <f t="shared" si="0"/>
        <v>#REF!</v>
      </c>
      <c r="E14" s="26" t="e">
        <f>E6*0.85*0.95+25</f>
        <v>#REF!</v>
      </c>
      <c r="F14" s="26" t="e">
        <f>F6*0.85*0.95+25</f>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13"/>
      <c r="AN14" s="13"/>
      <c r="AO14" s="13"/>
      <c r="AP14" s="13"/>
      <c r="AQ14" s="13"/>
      <c r="AR14" s="13"/>
      <c r="AS14" s="13"/>
      <c r="AT14" s="13"/>
    </row>
    <row r="15" spans="1:46" s="14" customFormat="1" ht="12" customHeight="1" x14ac:dyDescent="0.2">
      <c r="A15" s="12" t="s">
        <v>1</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13"/>
      <c r="AN15" s="13"/>
      <c r="AO15" s="13"/>
      <c r="AP15" s="13"/>
      <c r="AQ15" s="13"/>
      <c r="AR15" s="13"/>
      <c r="AS15" s="13"/>
      <c r="AT15" s="13"/>
    </row>
    <row r="16" spans="1:46" s="16" customFormat="1" ht="12" customHeight="1" x14ac:dyDescent="0.2">
      <c r="A16" s="15">
        <v>1</v>
      </c>
      <c r="B16" s="26" t="e">
        <f t="shared" ref="B16:D17" si="1">B8*0.85*0.95+25</f>
        <v>#REF!</v>
      </c>
      <c r="C16" s="26" t="e">
        <f t="shared" si="1"/>
        <v>#REF!</v>
      </c>
      <c r="D16" s="26" t="e">
        <f t="shared" si="1"/>
        <v>#REF!</v>
      </c>
      <c r="E16" s="26" t="e">
        <f>E8*0.85*0.95+25</f>
        <v>#REF!</v>
      </c>
      <c r="F16" s="26" t="e">
        <f>F8*0.85*0.95+25</f>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13"/>
      <c r="AN16" s="13"/>
      <c r="AO16" s="13"/>
      <c r="AP16" s="13"/>
      <c r="AQ16" s="13"/>
      <c r="AR16" s="13"/>
      <c r="AS16" s="13"/>
      <c r="AT16" s="13"/>
    </row>
    <row r="17" spans="1:46" s="16" customFormat="1" ht="12" customHeight="1" x14ac:dyDescent="0.2">
      <c r="A17" s="15">
        <v>2</v>
      </c>
      <c r="B17" s="26" t="e">
        <f t="shared" si="1"/>
        <v>#REF!</v>
      </c>
      <c r="C17" s="26" t="e">
        <f t="shared" si="1"/>
        <v>#REF!</v>
      </c>
      <c r="D17" s="26" t="e">
        <f t="shared" si="1"/>
        <v>#REF!</v>
      </c>
      <c r="E17" s="26" t="e">
        <f>E9*0.85*0.95+25</f>
        <v>#REF!</v>
      </c>
      <c r="F17" s="26" t="e">
        <f>F9*0.85*0.95+25</f>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13"/>
      <c r="AN17" s="13"/>
      <c r="AO17" s="13"/>
      <c r="AP17" s="13"/>
      <c r="AQ17" s="13"/>
      <c r="AR17" s="13"/>
      <c r="AS17" s="13"/>
      <c r="AT17" s="13"/>
    </row>
    <row r="18" spans="1:46" s="16" customFormat="1" ht="12" customHeight="1" thickBot="1" x14ac:dyDescent="0.25">
      <c r="A18" s="20"/>
      <c r="B18" s="20"/>
      <c r="C18" s="21"/>
      <c r="D18" s="21"/>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13"/>
      <c r="AN18" s="13"/>
      <c r="AO18" s="13"/>
      <c r="AP18" s="13"/>
      <c r="AQ18" s="13"/>
      <c r="AR18" s="13"/>
      <c r="AS18" s="13"/>
      <c r="AT18" s="13"/>
    </row>
    <row r="19" spans="1:46" customFormat="1" ht="12.75" x14ac:dyDescent="0.2">
      <c r="A19" s="223" t="s">
        <v>45</v>
      </c>
      <c r="B19" s="224"/>
      <c r="C19" s="224"/>
      <c r="D19" s="224"/>
      <c r="E19" s="224"/>
      <c r="F19" s="224"/>
    </row>
    <row r="20" spans="1:46" customFormat="1" ht="12.75" x14ac:dyDescent="0.2">
      <c r="A20" s="225"/>
      <c r="B20" s="226"/>
      <c r="C20" s="226"/>
      <c r="D20" s="226"/>
      <c r="E20" s="226"/>
      <c r="F20" s="226"/>
    </row>
    <row r="21" spans="1:46" customFormat="1" ht="13.5" thickBot="1" x14ac:dyDescent="0.25">
      <c r="A21" s="227"/>
      <c r="B21" s="228"/>
      <c r="C21" s="228"/>
      <c r="D21" s="228"/>
      <c r="E21" s="228"/>
      <c r="F21" s="228"/>
    </row>
    <row r="22" spans="1:46" customFormat="1" ht="12.75" x14ac:dyDescent="0.2">
      <c r="A22" s="1"/>
      <c r="B22" s="1"/>
      <c r="C22" s="2"/>
      <c r="D22" s="2"/>
      <c r="E22" s="2"/>
    </row>
    <row r="23" spans="1:46" customFormat="1" ht="15" x14ac:dyDescent="0.2">
      <c r="A23" s="220" t="s">
        <v>32</v>
      </c>
      <c r="B23" s="220"/>
      <c r="C23" s="220"/>
      <c r="D23" s="220"/>
      <c r="E23" s="220"/>
    </row>
    <row r="24" spans="1:46" customFormat="1" ht="15" x14ac:dyDescent="0.2">
      <c r="A24" s="220" t="s">
        <v>33</v>
      </c>
      <c r="B24" s="220"/>
      <c r="C24" s="220"/>
      <c r="D24" s="220"/>
      <c r="E24" s="220"/>
    </row>
    <row r="25" spans="1:46" customFormat="1" ht="15" customHeight="1" x14ac:dyDescent="0.2"/>
    <row r="26" spans="1:46" customFormat="1" ht="12.75" x14ac:dyDescent="0.2">
      <c r="A26" s="221" t="s">
        <v>34</v>
      </c>
      <c r="B26" s="221"/>
      <c r="C26" s="222"/>
      <c r="D26" s="222"/>
      <c r="E26" s="222"/>
      <c r="F26" s="222"/>
      <c r="G26" s="222"/>
      <c r="H26" s="222"/>
    </row>
    <row r="27" spans="1:46" customFormat="1" ht="12.75" x14ac:dyDescent="0.2">
      <c r="A27" s="222"/>
      <c r="B27" s="222"/>
      <c r="C27" s="222"/>
      <c r="D27" s="222"/>
      <c r="E27" s="222"/>
      <c r="F27" s="222"/>
      <c r="G27" s="222"/>
      <c r="H27" s="222"/>
    </row>
    <row r="28" spans="1:46" customFormat="1" ht="12.75" x14ac:dyDescent="0.2">
      <c r="A28" s="222"/>
      <c r="B28" s="222"/>
      <c r="C28" s="222"/>
      <c r="D28" s="222"/>
      <c r="E28" s="222"/>
      <c r="F28" s="222"/>
      <c r="G28" s="222"/>
      <c r="H28" s="222"/>
    </row>
    <row r="29" spans="1:46" customFormat="1" ht="12.75" x14ac:dyDescent="0.2">
      <c r="A29" s="222"/>
      <c r="B29" s="222"/>
      <c r="C29" s="222"/>
      <c r="D29" s="222"/>
      <c r="E29" s="222"/>
      <c r="F29" s="222"/>
      <c r="G29" s="222"/>
      <c r="H29" s="222"/>
    </row>
    <row r="30" spans="1:46" customFormat="1" ht="12.75" x14ac:dyDescent="0.2">
      <c r="A30" s="222"/>
      <c r="B30" s="222"/>
      <c r="C30" s="222"/>
      <c r="D30" s="222"/>
      <c r="E30" s="222"/>
      <c r="F30" s="222"/>
      <c r="G30" s="222"/>
      <c r="H30" s="222"/>
    </row>
    <row r="31" spans="1:46" customFormat="1" ht="12.75" x14ac:dyDescent="0.2">
      <c r="A31" s="222"/>
      <c r="B31" s="222"/>
      <c r="C31" s="222"/>
      <c r="D31" s="222"/>
      <c r="E31" s="222"/>
      <c r="F31" s="222"/>
      <c r="G31" s="222"/>
      <c r="H31" s="222"/>
    </row>
    <row r="32" spans="1:46" customFormat="1" ht="12.75" x14ac:dyDescent="0.2">
      <c r="A32" s="222"/>
      <c r="B32" s="222"/>
      <c r="C32" s="222"/>
      <c r="D32" s="222"/>
      <c r="E32" s="222"/>
      <c r="F32" s="222"/>
      <c r="G32" s="222"/>
      <c r="H32" s="222"/>
    </row>
    <row r="33" spans="1:8" customFormat="1" ht="270.75" customHeight="1" x14ac:dyDescent="0.2">
      <c r="A33" s="222"/>
      <c r="B33" s="222"/>
      <c r="C33" s="222"/>
      <c r="D33" s="222"/>
      <c r="E33" s="222"/>
      <c r="F33" s="222"/>
      <c r="G33" s="222"/>
      <c r="H33" s="222"/>
    </row>
  </sheetData>
  <mergeCells count="4">
    <mergeCell ref="A23:E23"/>
    <mergeCell ref="A24:E24"/>
    <mergeCell ref="A26:H33"/>
    <mergeCell ref="A19:F21"/>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00B0F0"/>
  </sheetPr>
  <dimension ref="A2:AO34"/>
  <sheetViews>
    <sheetView zoomScale="110" zoomScaleNormal="110" workbookViewId="0">
      <pane xSplit="1" topLeftCell="B1" activePane="topRight" state="frozen"/>
      <selection activeCell="A34" sqref="A34"/>
      <selection pane="topRight" activeCell="AL3" sqref="AL3:AO10"/>
    </sheetView>
  </sheetViews>
  <sheetFormatPr defaultColWidth="8.42578125" defaultRowHeight="12" x14ac:dyDescent="0.2"/>
  <cols>
    <col min="1" max="1" width="40.85546875" style="1" customWidth="1"/>
    <col min="2" max="4" width="10.140625" style="2" hidden="1" customWidth="1"/>
    <col min="5" max="5" width="9.85546875" style="2" hidden="1" customWidth="1"/>
    <col min="6" max="6" width="12" style="2" hidden="1" customWidth="1"/>
    <col min="7" max="7" width="0" style="2" hidden="1" customWidth="1"/>
    <col min="8" max="8" width="13" style="2" hidden="1" customWidth="1"/>
    <col min="9" max="28" width="10.140625" style="2" hidden="1" customWidth="1"/>
    <col min="29" max="30" width="9" style="2" hidden="1" customWidth="1"/>
    <col min="31" max="31" width="10.140625" style="2" hidden="1" customWidth="1"/>
    <col min="32" max="32" width="9.5703125" style="2" hidden="1" customWidth="1"/>
    <col min="33" max="33" width="9.7109375" style="2" hidden="1" customWidth="1"/>
    <col min="34" max="35" width="9.42578125" style="2" hidden="1" customWidth="1"/>
    <col min="36" max="36" width="10" style="2" hidden="1" customWidth="1"/>
    <col min="37" max="37" width="9.7109375" style="2" hidden="1" customWidth="1"/>
    <col min="38" max="38" width="10.140625" style="2" customWidth="1"/>
    <col min="39" max="41" width="9.140625" style="2" customWidth="1"/>
    <col min="42" max="16384" width="8.42578125" style="2"/>
  </cols>
  <sheetData>
    <row r="2" spans="1:41" x14ac:dyDescent="0.2">
      <c r="A2" s="6" t="s">
        <v>48</v>
      </c>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41" ht="32.25" customHeight="1" x14ac:dyDescent="0.2">
      <c r="A3" s="8"/>
      <c r="B3" s="10" t="e">
        <f>#REF!</f>
        <v>#REF!</v>
      </c>
      <c r="C3" s="10" t="e">
        <f>#REF!</f>
        <v>#REF!</v>
      </c>
      <c r="D3" s="10" t="e">
        <f>#REF!</f>
        <v>#REF!</v>
      </c>
      <c r="E3" s="10" t="e">
        <f>#REF!</f>
        <v>#REF!</v>
      </c>
      <c r="F3" s="10" t="e">
        <f>#REF!</f>
        <v>#REF!</v>
      </c>
      <c r="G3" s="10" t="e">
        <f>#REF!</f>
        <v>#REF!</v>
      </c>
      <c r="H3" s="10" t="str">
        <f>'Отдыхай и катай| Rest &amp; Ski '!B31</f>
        <v>20.12.2020-24.12.2020</v>
      </c>
      <c r="I3" s="10" t="e">
        <f>'Отдыхай и катай| Rest &amp; Ski '!C31</f>
        <v>#REF!</v>
      </c>
      <c r="J3" s="10" t="e">
        <f>'Отдыхай и катай| Rest &amp; Ski '!D31</f>
        <v>#REF!</v>
      </c>
      <c r="K3" s="10" t="e">
        <f>'Отдыхай и катай| Rest &amp; Ski '!E31</f>
        <v>#REF!</v>
      </c>
      <c r="L3" s="10" t="e">
        <f>'Отдыхай и катай| Rest &amp; Ski '!F31</f>
        <v>#REF!</v>
      </c>
      <c r="M3" s="10" t="e">
        <f>'Отдыхай и катай| Rest &amp; Ski '!G31</f>
        <v>#REF!</v>
      </c>
      <c r="N3" s="10" t="e">
        <f>'Отдыхай и катай| Rest &amp; Ski '!H31</f>
        <v>#REF!</v>
      </c>
      <c r="O3" s="10" t="e">
        <f>'Отдыхай и катай| Rest &amp; Ski '!I31</f>
        <v>#REF!</v>
      </c>
      <c r="P3" s="10" t="e">
        <f>'Отдыхай и катай| Rest &amp; Ski '!J31</f>
        <v>#REF!</v>
      </c>
      <c r="Q3" s="10" t="e">
        <f>'Отдыхай и катай| Rest &amp; Ski '!K31</f>
        <v>#REF!</v>
      </c>
      <c r="R3" s="10" t="e">
        <f>'Отдыхай и катай| Rest &amp; Ski '!L31</f>
        <v>#REF!</v>
      </c>
      <c r="S3" s="10" t="e">
        <f>'Отдыхай и катай| Rest &amp; Ski '!M31</f>
        <v>#REF!</v>
      </c>
      <c r="T3" s="10" t="e">
        <f>'Отдыхай и катай| Rest &amp; Ski '!N31</f>
        <v>#REF!</v>
      </c>
      <c r="U3" s="10" t="e">
        <f>'Отдыхай и катай| Rest &amp; Ski '!O31</f>
        <v>#REF!</v>
      </c>
      <c r="V3" s="10" t="e">
        <f>'Отдыхай и катай| Rest &amp; Ski '!P31</f>
        <v>#REF!</v>
      </c>
      <c r="W3" s="10" t="e">
        <f>'Отдыхай и катай| Rest &amp; Ski '!Q31</f>
        <v>#REF!</v>
      </c>
      <c r="X3" s="10" t="e">
        <f>'Отдыхай и катай| Rest &amp; Ski '!R31</f>
        <v>#REF!</v>
      </c>
      <c r="Y3" s="10" t="e">
        <f>'Отдыхай и катай| Rest &amp; Ski '!S31</f>
        <v>#REF!</v>
      </c>
      <c r="Z3" s="10" t="e">
        <f>'Отдыхай и катай| Rest &amp; Ski '!T31</f>
        <v>#REF!</v>
      </c>
      <c r="AA3" s="10" t="e">
        <f>'Отдыхай и катай| Rest &amp; Ski '!U31</f>
        <v>#REF!</v>
      </c>
      <c r="AB3" s="10" t="e">
        <f>'Отдыхай и катай| Rest &amp; Ski '!V31</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row>
    <row r="4" spans="1:41" ht="32.25" customHeight="1" x14ac:dyDescent="0.2">
      <c r="A4" s="8" t="s">
        <v>0</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row>
    <row r="5" spans="1:41" ht="12.75" x14ac:dyDescent="0.2">
      <c r="A5" s="75"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row>
    <row r="6" spans="1:41" ht="12.75" x14ac:dyDescent="0.2">
      <c r="A6" s="42">
        <v>1</v>
      </c>
      <c r="B6" s="10" t="e">
        <f>#REF!*0.9</f>
        <v>#REF!</v>
      </c>
      <c r="C6" s="10" t="e">
        <f>#REF!*0.9</f>
        <v>#REF!</v>
      </c>
      <c r="D6" s="10" t="e">
        <f>#REF!*0.9</f>
        <v>#REF!</v>
      </c>
      <c r="E6" s="10" t="e">
        <f>#REF!*0.9</f>
        <v>#REF!</v>
      </c>
      <c r="F6" s="10" t="e">
        <f>#REF!*0.9</f>
        <v>#REF!</v>
      </c>
      <c r="G6" s="10" t="e">
        <f>#REF!*0.9</f>
        <v>#REF!</v>
      </c>
      <c r="H6" s="45" t="e">
        <f>'Отдыхай и катай| Rest &amp; Ski '!B34+25</f>
        <v>#REF!</v>
      </c>
      <c r="I6" s="45" t="e">
        <f>'Отдыхай и катай| Rest &amp; Ski '!C34+25</f>
        <v>#REF!</v>
      </c>
      <c r="J6" s="45" t="e">
        <f>'Отдыхай и катай| Rest &amp; Ski '!D34+25</f>
        <v>#REF!</v>
      </c>
      <c r="K6" s="45" t="e">
        <f>'Отдыхай и катай| Rest &amp; Ski '!E34+25</f>
        <v>#REF!</v>
      </c>
      <c r="L6" s="45" t="e">
        <f>'Отдыхай и катай| Rest &amp; Ski '!F34+25</f>
        <v>#REF!</v>
      </c>
      <c r="M6" s="45" t="e">
        <f>'Отдыхай и катай| Rest &amp; Ski '!G34+25</f>
        <v>#REF!</v>
      </c>
      <c r="N6" s="45" t="e">
        <f>'Отдыхай и катай| Rest &amp; Ski '!H34+25</f>
        <v>#REF!</v>
      </c>
      <c r="O6" s="45" t="e">
        <f>'Отдыхай и катай| Rest &amp; Ski '!I34+25</f>
        <v>#REF!</v>
      </c>
      <c r="P6" s="45" t="e">
        <f>'Отдыхай и катай| Rest &amp; Ski '!J34+25</f>
        <v>#REF!</v>
      </c>
      <c r="Q6" s="45" t="e">
        <f>'Отдыхай и катай| Rest &amp; Ski '!K34+25</f>
        <v>#REF!</v>
      </c>
      <c r="R6" s="45" t="e">
        <f>'Отдыхай и катай| Rest &amp; Ski '!L34+25</f>
        <v>#REF!</v>
      </c>
      <c r="S6" s="45" t="e">
        <f>'Отдыхай и катай| Rest &amp; Ski '!M34+25</f>
        <v>#REF!</v>
      </c>
      <c r="T6" s="45" t="e">
        <f>'Отдыхай и катай| Rest &amp; Ski '!N34+25</f>
        <v>#REF!</v>
      </c>
      <c r="U6" s="45" t="e">
        <f>'Отдыхай и катай| Rest &amp; Ski '!O34+25</f>
        <v>#REF!</v>
      </c>
      <c r="V6" s="45" t="e">
        <f>'Отдыхай и катай| Rest &amp; Ski '!P34+25</f>
        <v>#REF!</v>
      </c>
      <c r="W6" s="45" t="e">
        <f>'Отдыхай и катай| Rest &amp; Ski '!Q34+25</f>
        <v>#REF!</v>
      </c>
      <c r="X6" s="45" t="e">
        <f>'Отдыхай и катай| Rest &amp; Ski '!R34+25</f>
        <v>#REF!</v>
      </c>
      <c r="Y6" s="45" t="e">
        <f>'Отдыхай и катай| Rest &amp; Ski '!S34+25</f>
        <v>#REF!</v>
      </c>
      <c r="Z6" s="45" t="e">
        <f>'Отдыхай и катай| Rest &amp; Ski '!T34+25</f>
        <v>#REF!</v>
      </c>
      <c r="AA6" s="45" t="e">
        <f>'Отдыхай и катай| Rest &amp; Ski '!U34+25</f>
        <v>#REF!</v>
      </c>
      <c r="AB6" s="45" t="e">
        <f>'Отдыхай и катай| Rest &amp; Ski '!V34+25</f>
        <v>#REF!</v>
      </c>
      <c r="AC6" s="45" t="e">
        <f>'Отдыхай и катай| Rest &amp; Ski '!W34+25</f>
        <v>#REF!</v>
      </c>
      <c r="AD6" s="45" t="e">
        <f>'Отдыхай и катай| Rest &amp; Ski '!X34+25</f>
        <v>#REF!</v>
      </c>
      <c r="AE6" s="45" t="e">
        <f>'Отдыхай и катай| Rest &amp; Ski '!Y34+25</f>
        <v>#REF!</v>
      </c>
      <c r="AF6" s="45" t="e">
        <f>'Отдыхай и катай| Rest &amp; Ski '!Z34+25</f>
        <v>#REF!</v>
      </c>
      <c r="AG6" s="45" t="e">
        <f>'Отдыхай и катай| Rest &amp; Ski '!AA34+25</f>
        <v>#REF!</v>
      </c>
      <c r="AH6" s="45" t="e">
        <f>'Отдыхай и катай| Rest &amp; Ski '!AB34+25</f>
        <v>#REF!</v>
      </c>
      <c r="AI6" s="45" t="e">
        <f>'Отдыхай и катай| Rest &amp; Ski '!AC34+25</f>
        <v>#REF!</v>
      </c>
      <c r="AJ6" s="45" t="e">
        <f>'Отдыхай и катай| Rest &amp; Ski '!AD34+25</f>
        <v>#REF!</v>
      </c>
      <c r="AK6" s="45" t="e">
        <f>'Отдыхай и катай| Rest &amp; Ski '!AE34+25</f>
        <v>#REF!</v>
      </c>
      <c r="AL6" s="45" t="e">
        <f>'Отдыхай и катай| Rest &amp; Ski '!AF34+25</f>
        <v>#REF!</v>
      </c>
      <c r="AM6" s="45" t="e">
        <f>'Отдыхай и катай| Rest &amp; Ski '!AG34+25</f>
        <v>#REF!</v>
      </c>
      <c r="AN6" s="45" t="e">
        <f>'Отдыхай и катай| Rest &amp; Ski '!AH34+25</f>
        <v>#REF!</v>
      </c>
      <c r="AO6" s="45" t="e">
        <f>'Отдыхай и катай| Rest &amp; Ski '!AI34+25</f>
        <v>#REF!</v>
      </c>
    </row>
    <row r="7" spans="1:41" ht="12.75" x14ac:dyDescent="0.2">
      <c r="A7" s="15">
        <v>2</v>
      </c>
      <c r="B7" s="10" t="e">
        <f>#REF!*0.9</f>
        <v>#REF!</v>
      </c>
      <c r="C7" s="10" t="e">
        <f>#REF!*0.9</f>
        <v>#REF!</v>
      </c>
      <c r="D7" s="10" t="e">
        <f>#REF!*0.9</f>
        <v>#REF!</v>
      </c>
      <c r="E7" s="10" t="e">
        <f>#REF!*0.9</f>
        <v>#REF!</v>
      </c>
      <c r="F7" s="10" t="e">
        <f>#REF!*0.9</f>
        <v>#REF!</v>
      </c>
      <c r="G7" s="10" t="e">
        <f>#REF!*0.9</f>
        <v>#REF!</v>
      </c>
      <c r="H7" s="45" t="e">
        <f>'Отдыхай и катай| Rest &amp; Ski '!B35+25</f>
        <v>#REF!</v>
      </c>
      <c r="I7" s="45" t="e">
        <f>'Отдыхай и катай| Rest &amp; Ski '!C35+25</f>
        <v>#REF!</v>
      </c>
      <c r="J7" s="45" t="e">
        <f>'Отдыхай и катай| Rest &amp; Ski '!D35+25</f>
        <v>#REF!</v>
      </c>
      <c r="K7" s="45" t="e">
        <f>'Отдыхай и катай| Rest &amp; Ski '!E35+25</f>
        <v>#REF!</v>
      </c>
      <c r="L7" s="45" t="e">
        <f>'Отдыхай и катай| Rest &amp; Ski '!F35+25</f>
        <v>#REF!</v>
      </c>
      <c r="M7" s="45" t="e">
        <f>'Отдыхай и катай| Rest &amp; Ski '!G35+25</f>
        <v>#REF!</v>
      </c>
      <c r="N7" s="45" t="e">
        <f>'Отдыхай и катай| Rest &amp; Ski '!H35+25</f>
        <v>#REF!</v>
      </c>
      <c r="O7" s="45" t="e">
        <f>'Отдыхай и катай| Rest &amp; Ski '!I35+25</f>
        <v>#REF!</v>
      </c>
      <c r="P7" s="45" t="e">
        <f>'Отдыхай и катай| Rest &amp; Ski '!J35+25</f>
        <v>#REF!</v>
      </c>
      <c r="Q7" s="45" t="e">
        <f>'Отдыхай и катай| Rest &amp; Ski '!K35+25</f>
        <v>#REF!</v>
      </c>
      <c r="R7" s="45" t="e">
        <f>'Отдыхай и катай| Rest &amp; Ski '!L35+25</f>
        <v>#REF!</v>
      </c>
      <c r="S7" s="45" t="e">
        <f>'Отдыхай и катай| Rest &amp; Ski '!M35+25</f>
        <v>#REF!</v>
      </c>
      <c r="T7" s="45" t="e">
        <f>'Отдыхай и катай| Rest &amp; Ski '!N35+25</f>
        <v>#REF!</v>
      </c>
      <c r="U7" s="45" t="e">
        <f>'Отдыхай и катай| Rest &amp; Ski '!O35+25</f>
        <v>#REF!</v>
      </c>
      <c r="V7" s="45" t="e">
        <f>'Отдыхай и катай| Rest &amp; Ski '!P35+25</f>
        <v>#REF!</v>
      </c>
      <c r="W7" s="45" t="e">
        <f>'Отдыхай и катай| Rest &amp; Ski '!Q35+25</f>
        <v>#REF!</v>
      </c>
      <c r="X7" s="45" t="e">
        <f>'Отдыхай и катай| Rest &amp; Ski '!R35+25</f>
        <v>#REF!</v>
      </c>
      <c r="Y7" s="45" t="e">
        <f>'Отдыхай и катай| Rest &amp; Ski '!S35+25</f>
        <v>#REF!</v>
      </c>
      <c r="Z7" s="45" t="e">
        <f>'Отдыхай и катай| Rest &amp; Ski '!T35+25</f>
        <v>#REF!</v>
      </c>
      <c r="AA7" s="45" t="e">
        <f>'Отдыхай и катай| Rest &amp; Ski '!U35+25</f>
        <v>#REF!</v>
      </c>
      <c r="AB7" s="45" t="e">
        <f>'Отдыхай и катай| Rest &amp; Ski '!V35+25</f>
        <v>#REF!</v>
      </c>
      <c r="AC7" s="45" t="e">
        <f>'Отдыхай и катай| Rest &amp; Ski '!W35+25</f>
        <v>#REF!</v>
      </c>
      <c r="AD7" s="45" t="e">
        <f>'Отдыхай и катай| Rest &amp; Ski '!X35+25</f>
        <v>#REF!</v>
      </c>
      <c r="AE7" s="45" t="e">
        <f>'Отдыхай и катай| Rest &amp; Ski '!Y35+25</f>
        <v>#REF!</v>
      </c>
      <c r="AF7" s="45" t="e">
        <f>'Отдыхай и катай| Rest &amp; Ski '!Z35+25</f>
        <v>#REF!</v>
      </c>
      <c r="AG7" s="45" t="e">
        <f>'Отдыхай и катай| Rest &amp; Ski '!AA35+25</f>
        <v>#REF!</v>
      </c>
      <c r="AH7" s="45" t="e">
        <f>'Отдыхай и катай| Rest &amp; Ski '!AB35+25</f>
        <v>#REF!</v>
      </c>
      <c r="AI7" s="45" t="e">
        <f>'Отдыхай и катай| Rest &amp; Ski '!AC35+25</f>
        <v>#REF!</v>
      </c>
      <c r="AJ7" s="45" t="e">
        <f>'Отдыхай и катай| Rest &amp; Ski '!AD35+25</f>
        <v>#REF!</v>
      </c>
      <c r="AK7" s="45" t="e">
        <f>'Отдыхай и катай| Rest &amp; Ski '!AE35+25</f>
        <v>#REF!</v>
      </c>
      <c r="AL7" s="45" t="e">
        <f>'Отдыхай и катай| Rest &amp; Ski '!AF35+25</f>
        <v>#REF!</v>
      </c>
      <c r="AM7" s="45" t="e">
        <f>'Отдыхай и катай| Rest &amp; Ski '!AG35+25</f>
        <v>#REF!</v>
      </c>
      <c r="AN7" s="45" t="e">
        <f>'Отдыхай и катай| Rest &amp; Ski '!AH35+25</f>
        <v>#REF!</v>
      </c>
      <c r="AO7" s="45" t="e">
        <f>'Отдыхай и катай| Rest &amp; Ski '!AI35+25</f>
        <v>#REF!</v>
      </c>
    </row>
    <row r="8" spans="1:41" ht="12.75" x14ac:dyDescent="0.2">
      <c r="A8" s="75" t="s">
        <v>54</v>
      </c>
      <c r="B8" s="10"/>
      <c r="C8" s="10"/>
      <c r="D8" s="10"/>
      <c r="E8" s="10"/>
      <c r="F8" s="10"/>
      <c r="G8" s="10"/>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row>
    <row r="9" spans="1:41" ht="12.75" x14ac:dyDescent="0.2">
      <c r="A9" s="15">
        <v>1</v>
      </c>
      <c r="B9" s="10" t="e">
        <f>#REF!*0.9</f>
        <v>#REF!</v>
      </c>
      <c r="C9" s="10" t="e">
        <f>#REF!*0.9</f>
        <v>#REF!</v>
      </c>
      <c r="D9" s="10" t="e">
        <f>#REF!*0.9</f>
        <v>#REF!</v>
      </c>
      <c r="E9" s="10" t="e">
        <f>#REF!*0.9</f>
        <v>#REF!</v>
      </c>
      <c r="F9" s="10" t="e">
        <f>#REF!*0.9</f>
        <v>#REF!</v>
      </c>
      <c r="G9" s="10" t="e">
        <f>#REF!*0.9</f>
        <v>#REF!</v>
      </c>
      <c r="H9" s="45" t="e">
        <f>'Отдыхай и катай| Rest &amp; Ski '!B37+25</f>
        <v>#REF!</v>
      </c>
      <c r="I9" s="45" t="e">
        <f>'Отдыхай и катай| Rest &amp; Ski '!C37+25</f>
        <v>#REF!</v>
      </c>
      <c r="J9" s="45" t="e">
        <f>'Отдыхай и катай| Rest &amp; Ski '!D37+25</f>
        <v>#REF!</v>
      </c>
      <c r="K9" s="45" t="e">
        <f>'Отдыхай и катай| Rest &amp; Ski '!E37+25</f>
        <v>#REF!</v>
      </c>
      <c r="L9" s="45" t="e">
        <f>'Отдыхай и катай| Rest &amp; Ski '!F37+25</f>
        <v>#REF!</v>
      </c>
      <c r="M9" s="45" t="e">
        <f>'Отдыхай и катай| Rest &amp; Ski '!G37+25</f>
        <v>#REF!</v>
      </c>
      <c r="N9" s="45" t="e">
        <f>'Отдыхай и катай| Rest &amp; Ski '!H37+25</f>
        <v>#REF!</v>
      </c>
      <c r="O9" s="45" t="e">
        <f>'Отдыхай и катай| Rest &amp; Ski '!I37+25</f>
        <v>#REF!</v>
      </c>
      <c r="P9" s="45" t="e">
        <f>'Отдыхай и катай| Rest &amp; Ski '!J37+25</f>
        <v>#REF!</v>
      </c>
      <c r="Q9" s="45" t="e">
        <f>'Отдыхай и катай| Rest &amp; Ski '!K37+25</f>
        <v>#REF!</v>
      </c>
      <c r="R9" s="45" t="e">
        <f>'Отдыхай и катай| Rest &amp; Ski '!L37+25</f>
        <v>#REF!</v>
      </c>
      <c r="S9" s="45" t="e">
        <f>'Отдыхай и катай| Rest &amp; Ski '!M37+25</f>
        <v>#REF!</v>
      </c>
      <c r="T9" s="45" t="e">
        <f>'Отдыхай и катай| Rest &amp; Ski '!N37+25</f>
        <v>#REF!</v>
      </c>
      <c r="U9" s="45" t="e">
        <f>'Отдыхай и катай| Rest &amp; Ski '!O37+25</f>
        <v>#REF!</v>
      </c>
      <c r="V9" s="45" t="e">
        <f>'Отдыхай и катай| Rest &amp; Ski '!P37+25</f>
        <v>#REF!</v>
      </c>
      <c r="W9" s="45" t="e">
        <f>'Отдыхай и катай| Rest &amp; Ski '!Q37+25</f>
        <v>#REF!</v>
      </c>
      <c r="X9" s="45" t="e">
        <f>'Отдыхай и катай| Rest &amp; Ski '!R37+25</f>
        <v>#REF!</v>
      </c>
      <c r="Y9" s="45" t="e">
        <f>'Отдыхай и катай| Rest &amp; Ski '!S37+25</f>
        <v>#REF!</v>
      </c>
      <c r="Z9" s="45" t="e">
        <f>'Отдыхай и катай| Rest &amp; Ski '!T37+25</f>
        <v>#REF!</v>
      </c>
      <c r="AA9" s="45" t="e">
        <f>'Отдыхай и катай| Rest &amp; Ski '!U37+25</f>
        <v>#REF!</v>
      </c>
      <c r="AB9" s="45" t="e">
        <f>'Отдыхай и катай| Rest &amp; Ski '!V37+25</f>
        <v>#REF!</v>
      </c>
      <c r="AC9" s="45" t="e">
        <f>'Отдыхай и катай| Rest &amp; Ski '!W37+25</f>
        <v>#REF!</v>
      </c>
      <c r="AD9" s="45" t="e">
        <f>'Отдыхай и катай| Rest &amp; Ski '!X37+25</f>
        <v>#REF!</v>
      </c>
      <c r="AE9" s="45" t="e">
        <f>'Отдыхай и катай| Rest &amp; Ski '!Y37+25</f>
        <v>#REF!</v>
      </c>
      <c r="AF9" s="45" t="e">
        <f>'Отдыхай и катай| Rest &amp; Ski '!Z37+25</f>
        <v>#REF!</v>
      </c>
      <c r="AG9" s="45" t="e">
        <f>'Отдыхай и катай| Rest &amp; Ski '!AA37+25</f>
        <v>#REF!</v>
      </c>
      <c r="AH9" s="45" t="e">
        <f>'Отдыхай и катай| Rest &amp; Ski '!AB37+25</f>
        <v>#REF!</v>
      </c>
      <c r="AI9" s="45" t="e">
        <f>'Отдыхай и катай| Rest &amp; Ski '!AC37+25</f>
        <v>#REF!</v>
      </c>
      <c r="AJ9" s="45" t="e">
        <f>'Отдыхай и катай| Rest &amp; Ski '!AD37+25</f>
        <v>#REF!</v>
      </c>
      <c r="AK9" s="45" t="e">
        <f>'Отдыхай и катай| Rest &amp; Ski '!AE37+25</f>
        <v>#REF!</v>
      </c>
      <c r="AL9" s="45" t="e">
        <f>'Отдыхай и катай| Rest &amp; Ski '!AF37+25</f>
        <v>#REF!</v>
      </c>
      <c r="AM9" s="45" t="e">
        <f>'Отдыхай и катай| Rest &amp; Ski '!AG37+25</f>
        <v>#REF!</v>
      </c>
      <c r="AN9" s="45" t="e">
        <f>'Отдыхай и катай| Rest &amp; Ski '!AH37+25</f>
        <v>#REF!</v>
      </c>
      <c r="AO9" s="45" t="e">
        <f>'Отдыхай и катай| Rest &amp; Ski '!AI37+25</f>
        <v>#REF!</v>
      </c>
    </row>
    <row r="10" spans="1:41" ht="12.75" x14ac:dyDescent="0.2">
      <c r="A10" s="15">
        <v>2</v>
      </c>
      <c r="B10" s="10" t="e">
        <f>#REF!*0.9</f>
        <v>#REF!</v>
      </c>
      <c r="C10" s="10" t="e">
        <f>#REF!*0.9</f>
        <v>#REF!</v>
      </c>
      <c r="D10" s="10" t="e">
        <f>#REF!*0.9</f>
        <v>#REF!</v>
      </c>
      <c r="E10" s="10" t="e">
        <f>#REF!*0.9</f>
        <v>#REF!</v>
      </c>
      <c r="F10" s="10" t="e">
        <f>#REF!*0.9</f>
        <v>#REF!</v>
      </c>
      <c r="G10" s="10" t="e">
        <f>#REF!*0.9</f>
        <v>#REF!</v>
      </c>
      <c r="H10" s="45" t="e">
        <f>'Отдыхай и катай| Rest &amp; Ski '!B38+25</f>
        <v>#REF!</v>
      </c>
      <c r="I10" s="45" t="e">
        <f>'Отдыхай и катай| Rest &amp; Ski '!C38+25</f>
        <v>#REF!</v>
      </c>
      <c r="J10" s="45" t="e">
        <f>'Отдыхай и катай| Rest &amp; Ski '!D38+25</f>
        <v>#REF!</v>
      </c>
      <c r="K10" s="45" t="e">
        <f>'Отдыхай и катай| Rest &amp; Ski '!E38+25</f>
        <v>#REF!</v>
      </c>
      <c r="L10" s="45" t="e">
        <f>'Отдыхай и катай| Rest &amp; Ski '!F38+25</f>
        <v>#REF!</v>
      </c>
      <c r="M10" s="45" t="e">
        <f>'Отдыхай и катай| Rest &amp; Ski '!G38+25</f>
        <v>#REF!</v>
      </c>
      <c r="N10" s="45" t="e">
        <f>'Отдыхай и катай| Rest &amp; Ski '!H38+25</f>
        <v>#REF!</v>
      </c>
      <c r="O10" s="45" t="e">
        <f>'Отдыхай и катай| Rest &amp; Ski '!I38+25</f>
        <v>#REF!</v>
      </c>
      <c r="P10" s="45" t="e">
        <f>'Отдыхай и катай| Rest &amp; Ski '!J38+25</f>
        <v>#REF!</v>
      </c>
      <c r="Q10" s="45" t="e">
        <f>'Отдыхай и катай| Rest &amp; Ski '!K38+25</f>
        <v>#REF!</v>
      </c>
      <c r="R10" s="45" t="e">
        <f>'Отдыхай и катай| Rest &amp; Ski '!L38+25</f>
        <v>#REF!</v>
      </c>
      <c r="S10" s="45" t="e">
        <f>'Отдыхай и катай| Rest &amp; Ski '!M38+25</f>
        <v>#REF!</v>
      </c>
      <c r="T10" s="45" t="e">
        <f>'Отдыхай и катай| Rest &amp; Ski '!N38+25</f>
        <v>#REF!</v>
      </c>
      <c r="U10" s="45" t="e">
        <f>'Отдыхай и катай| Rest &amp; Ski '!O38+25</f>
        <v>#REF!</v>
      </c>
      <c r="V10" s="45" t="e">
        <f>'Отдыхай и катай| Rest &amp; Ski '!P38+25</f>
        <v>#REF!</v>
      </c>
      <c r="W10" s="45" t="e">
        <f>'Отдыхай и катай| Rest &amp; Ski '!Q38+25</f>
        <v>#REF!</v>
      </c>
      <c r="X10" s="45" t="e">
        <f>'Отдыхай и катай| Rest &amp; Ski '!R38+25</f>
        <v>#REF!</v>
      </c>
      <c r="Y10" s="45" t="e">
        <f>'Отдыхай и катай| Rest &amp; Ski '!S38+25</f>
        <v>#REF!</v>
      </c>
      <c r="Z10" s="45" t="e">
        <f>'Отдыхай и катай| Rest &amp; Ski '!T38+25</f>
        <v>#REF!</v>
      </c>
      <c r="AA10" s="45" t="e">
        <f>'Отдыхай и катай| Rest &amp; Ski '!U38+25</f>
        <v>#REF!</v>
      </c>
      <c r="AB10" s="45" t="e">
        <f>'Отдыхай и катай| Rest &amp; Ski '!V38+25</f>
        <v>#REF!</v>
      </c>
      <c r="AC10" s="45" t="e">
        <f>'Отдыхай и катай| Rest &amp; Ski '!W38+25</f>
        <v>#REF!</v>
      </c>
      <c r="AD10" s="45" t="e">
        <f>'Отдыхай и катай| Rest &amp; Ski '!X38+25</f>
        <v>#REF!</v>
      </c>
      <c r="AE10" s="45" t="e">
        <f>'Отдыхай и катай| Rest &amp; Ski '!Y38+25</f>
        <v>#REF!</v>
      </c>
      <c r="AF10" s="45" t="e">
        <f>'Отдыхай и катай| Rest &amp; Ski '!Z38+25</f>
        <v>#REF!</v>
      </c>
      <c r="AG10" s="45" t="e">
        <f>'Отдыхай и катай| Rest &amp; Ski '!AA38+25</f>
        <v>#REF!</v>
      </c>
      <c r="AH10" s="45" t="e">
        <f>'Отдыхай и катай| Rest &amp; Ski '!AB38+25</f>
        <v>#REF!</v>
      </c>
      <c r="AI10" s="45" t="e">
        <f>'Отдыхай и катай| Rest &amp; Ski '!AC38+25</f>
        <v>#REF!</v>
      </c>
      <c r="AJ10" s="45" t="e">
        <f>'Отдыхай и катай| Rest &amp; Ski '!AD38+25</f>
        <v>#REF!</v>
      </c>
      <c r="AK10" s="45" t="e">
        <f>'Отдыхай и катай| Rest &amp; Ski '!AE38+25</f>
        <v>#REF!</v>
      </c>
      <c r="AL10" s="45" t="e">
        <f>'Отдыхай и катай| Rest &amp; Ski '!AF38+25</f>
        <v>#REF!</v>
      </c>
      <c r="AM10" s="45" t="e">
        <f>'Отдыхай и катай| Rest &amp; Ski '!AG38+25</f>
        <v>#REF!</v>
      </c>
      <c r="AN10" s="45" t="e">
        <f>'Отдыхай и катай| Rest &amp; Ski '!AH38+25</f>
        <v>#REF!</v>
      </c>
      <c r="AO10" s="45" t="e">
        <f>'Отдыхай и катай| Rest &amp; Ski '!AI38+25</f>
        <v>#REF!</v>
      </c>
    </row>
    <row r="13" spans="1:41" x14ac:dyDescent="0.2">
      <c r="A13" s="87" t="s">
        <v>80</v>
      </c>
    </row>
    <row r="14" spans="1:41" x14ac:dyDescent="0.2">
      <c r="A14" s="13" t="s">
        <v>119</v>
      </c>
    </row>
    <row r="15" spans="1:41" x14ac:dyDescent="0.2">
      <c r="A15" s="13" t="s">
        <v>120</v>
      </c>
    </row>
    <row r="16" spans="1:41" ht="12.75" thickBot="1" x14ac:dyDescent="0.25"/>
    <row r="17" spans="1:26" ht="12" customHeight="1" x14ac:dyDescent="0.2">
      <c r="A17" s="86" t="s">
        <v>58</v>
      </c>
      <c r="B17" s="93"/>
      <c r="C17" s="93"/>
      <c r="D17" s="93"/>
      <c r="E17" s="93"/>
      <c r="F17" s="93"/>
      <c r="G17" s="93"/>
      <c r="H17" s="93"/>
      <c r="I17" s="93"/>
      <c r="J17" s="93"/>
      <c r="K17" s="93"/>
      <c r="L17" s="93"/>
      <c r="M17" s="93"/>
      <c r="N17" s="93"/>
      <c r="O17" s="94"/>
    </row>
    <row r="18" spans="1:26" x14ac:dyDescent="0.2">
      <c r="A18" s="59" t="s">
        <v>59</v>
      </c>
      <c r="B18" s="96"/>
      <c r="C18" s="96"/>
      <c r="D18" s="96"/>
      <c r="E18" s="96"/>
      <c r="F18" s="96"/>
      <c r="G18" s="96"/>
      <c r="H18" s="96"/>
      <c r="I18" s="96"/>
      <c r="J18" s="96"/>
      <c r="K18" s="96"/>
      <c r="L18" s="96"/>
      <c r="M18" s="96"/>
      <c r="N18" s="96"/>
      <c r="O18" s="97"/>
    </row>
    <row r="19" spans="1:26" x14ac:dyDescent="0.2">
      <c r="A19" s="60" t="s">
        <v>60</v>
      </c>
      <c r="B19" s="96"/>
      <c r="C19" s="96"/>
      <c r="D19" s="96"/>
      <c r="E19" s="96"/>
      <c r="F19" s="96"/>
      <c r="G19" s="96"/>
      <c r="H19" s="96"/>
      <c r="I19" s="96"/>
      <c r="J19" s="96"/>
      <c r="K19" s="96"/>
      <c r="L19" s="96"/>
      <c r="M19" s="96"/>
      <c r="N19" s="96"/>
      <c r="O19" s="97"/>
    </row>
    <row r="20" spans="1:26" x14ac:dyDescent="0.2">
      <c r="A20" s="60" t="s">
        <v>61</v>
      </c>
      <c r="B20" s="96"/>
      <c r="C20" s="96"/>
      <c r="D20" s="96"/>
      <c r="E20" s="96"/>
      <c r="F20" s="96"/>
      <c r="G20" s="96"/>
      <c r="H20" s="96"/>
      <c r="I20" s="96"/>
      <c r="J20" s="96"/>
      <c r="K20" s="96"/>
      <c r="L20" s="96"/>
      <c r="M20" s="96"/>
      <c r="N20" s="96"/>
      <c r="O20" s="97"/>
    </row>
    <row r="21" spans="1:26" x14ac:dyDescent="0.2">
      <c r="A21" s="60" t="s">
        <v>62</v>
      </c>
      <c r="B21" s="96"/>
      <c r="C21" s="96"/>
      <c r="D21" s="96"/>
      <c r="E21" s="96"/>
      <c r="F21" s="96"/>
      <c r="G21" s="96"/>
      <c r="H21" s="96"/>
      <c r="I21" s="96"/>
      <c r="J21" s="96"/>
      <c r="K21" s="96"/>
      <c r="L21" s="96"/>
      <c r="M21" s="96"/>
      <c r="N21" s="96"/>
      <c r="O21" s="97"/>
    </row>
    <row r="22" spans="1:26" x14ac:dyDescent="0.2">
      <c r="A22" s="60" t="s">
        <v>63</v>
      </c>
      <c r="B22" s="96"/>
      <c r="C22" s="96"/>
      <c r="D22" s="96"/>
      <c r="E22" s="96"/>
      <c r="F22" s="96"/>
      <c r="G22" s="96"/>
      <c r="H22" s="96"/>
      <c r="I22" s="96"/>
      <c r="J22" s="96"/>
      <c r="K22" s="96"/>
      <c r="L22" s="96"/>
      <c r="M22" s="96"/>
      <c r="N22" s="96"/>
      <c r="O22" s="97"/>
    </row>
    <row r="23" spans="1:26" x14ac:dyDescent="0.2">
      <c r="A23" s="60" t="s">
        <v>64</v>
      </c>
      <c r="B23" s="96"/>
      <c r="C23" s="96"/>
      <c r="D23" s="96"/>
      <c r="E23" s="96"/>
      <c r="F23" s="96"/>
      <c r="G23" s="96"/>
      <c r="H23" s="96"/>
      <c r="I23" s="96"/>
      <c r="J23" s="96"/>
      <c r="K23" s="96"/>
      <c r="L23" s="96"/>
      <c r="M23" s="96"/>
      <c r="N23" s="96"/>
      <c r="O23" s="97"/>
    </row>
    <row r="24" spans="1:26" x14ac:dyDescent="0.2">
      <c r="A24" s="13" t="s">
        <v>90</v>
      </c>
      <c r="B24" s="96"/>
      <c r="C24" s="96"/>
      <c r="D24" s="96"/>
      <c r="E24" s="96"/>
      <c r="F24" s="96"/>
      <c r="G24" s="96"/>
      <c r="H24" s="96"/>
      <c r="I24" s="96"/>
      <c r="J24" s="96"/>
      <c r="K24" s="96"/>
      <c r="L24" s="96"/>
      <c r="M24" s="96"/>
      <c r="N24" s="96"/>
      <c r="O24" s="97"/>
    </row>
    <row r="25" spans="1:26" ht="144" x14ac:dyDescent="0.2">
      <c r="A25" s="68" t="s">
        <v>118</v>
      </c>
      <c r="B25" s="96"/>
      <c r="C25" s="96"/>
      <c r="D25" s="96"/>
      <c r="E25" s="96"/>
      <c r="F25" s="96"/>
      <c r="G25" s="96"/>
      <c r="H25" s="96"/>
      <c r="I25" s="96"/>
      <c r="J25" s="96"/>
      <c r="K25" s="96"/>
      <c r="L25" s="96"/>
      <c r="M25" s="96"/>
      <c r="N25" s="96"/>
      <c r="O25" s="97"/>
    </row>
    <row r="26" spans="1:26" x14ac:dyDescent="0.2">
      <c r="A26" s="95"/>
      <c r="B26" s="96"/>
      <c r="C26" s="96"/>
      <c r="D26" s="96"/>
      <c r="E26" s="96"/>
      <c r="F26" s="96"/>
      <c r="G26" s="96"/>
      <c r="H26" s="96"/>
      <c r="I26" s="96"/>
      <c r="J26" s="96"/>
      <c r="K26" s="96"/>
      <c r="L26" s="96"/>
      <c r="M26" s="96"/>
      <c r="N26" s="96"/>
      <c r="O26" s="97"/>
    </row>
    <row r="27" spans="1:26" ht="36" x14ac:dyDescent="0.2">
      <c r="A27" s="116" t="s">
        <v>92</v>
      </c>
      <c r="B27" s="88"/>
      <c r="C27" s="88"/>
      <c r="D27" s="88"/>
      <c r="E27" s="88"/>
      <c r="F27" s="88"/>
      <c r="G27" s="88"/>
      <c r="H27" s="88"/>
      <c r="I27" s="88"/>
      <c r="J27" s="88"/>
      <c r="K27" s="88"/>
      <c r="L27" s="88"/>
      <c r="M27" s="88"/>
      <c r="N27" s="88"/>
      <c r="O27" s="88"/>
      <c r="P27" s="88"/>
      <c r="Q27" s="88"/>
      <c r="R27" s="88"/>
      <c r="S27" s="88"/>
      <c r="T27" s="88"/>
      <c r="U27" s="88"/>
      <c r="V27" s="88"/>
      <c r="W27" s="88"/>
      <c r="X27" s="88"/>
      <c r="Y27" s="88"/>
      <c r="Z27" s="88"/>
    </row>
    <row r="28" spans="1:26" ht="36" x14ac:dyDescent="0.2">
      <c r="A28" s="69" t="s">
        <v>93</v>
      </c>
    </row>
    <row r="29" spans="1:26" ht="12.75" x14ac:dyDescent="0.2">
      <c r="A29" s="5"/>
      <c r="B29" s="5"/>
      <c r="C29" s="5"/>
      <c r="D29" s="5"/>
      <c r="E29" s="5"/>
      <c r="F29" s="5"/>
      <c r="G29" s="5"/>
      <c r="H29" s="5"/>
      <c r="I29" s="5"/>
      <c r="J29" s="5"/>
      <c r="K29" s="5"/>
      <c r="L29" s="5"/>
      <c r="M29" s="5"/>
      <c r="N29" s="5"/>
      <c r="O29" s="5"/>
    </row>
    <row r="30" spans="1:26" ht="12.75" x14ac:dyDescent="0.2">
      <c r="A30" s="89" t="s">
        <v>65</v>
      </c>
      <c r="B30" s="5"/>
      <c r="C30" s="5"/>
      <c r="D30" s="5"/>
      <c r="E30" s="5"/>
      <c r="F30" s="5"/>
      <c r="G30" s="5"/>
      <c r="H30" s="5"/>
      <c r="I30" s="5"/>
      <c r="J30" s="5"/>
      <c r="K30" s="5"/>
      <c r="L30" s="5"/>
      <c r="M30" s="5"/>
      <c r="N30" s="5"/>
      <c r="O30" s="5"/>
    </row>
    <row r="31" spans="1:26" ht="54" x14ac:dyDescent="0.2">
      <c r="A31" s="114" t="s">
        <v>129</v>
      </c>
      <c r="B31" s="5"/>
      <c r="C31" s="5"/>
      <c r="D31" s="5"/>
      <c r="E31" s="5"/>
      <c r="F31" s="5"/>
      <c r="G31" s="5"/>
      <c r="H31" s="5"/>
      <c r="I31" s="5"/>
      <c r="J31" s="5"/>
      <c r="K31" s="5"/>
      <c r="L31" s="5"/>
      <c r="M31" s="5"/>
      <c r="N31" s="5"/>
      <c r="O31" s="5"/>
    </row>
    <row r="32" spans="1:26" ht="15" x14ac:dyDescent="0.2">
      <c r="A32" s="46"/>
      <c r="B32" s="5"/>
      <c r="C32" s="5"/>
      <c r="D32" s="5"/>
      <c r="E32" s="5"/>
      <c r="F32" s="5"/>
      <c r="G32" s="5"/>
      <c r="H32" s="5"/>
      <c r="I32" s="5"/>
      <c r="J32" s="5"/>
      <c r="K32" s="5"/>
      <c r="L32" s="5"/>
      <c r="M32" s="5"/>
      <c r="N32" s="5"/>
      <c r="O32" s="5"/>
    </row>
    <row r="33" spans="1:15" ht="15" x14ac:dyDescent="0.2">
      <c r="A33" s="46"/>
      <c r="B33" s="5"/>
      <c r="C33" s="5"/>
      <c r="D33" s="5"/>
      <c r="E33" s="5"/>
      <c r="F33" s="5"/>
      <c r="G33" s="5"/>
      <c r="H33" s="5"/>
      <c r="I33" s="5"/>
      <c r="J33" s="5"/>
      <c r="K33" s="5"/>
      <c r="L33" s="5"/>
      <c r="M33" s="5"/>
      <c r="N33" s="5"/>
      <c r="O33" s="5"/>
    </row>
    <row r="34" spans="1:15" ht="15" x14ac:dyDescent="0.2">
      <c r="A34" s="46"/>
      <c r="B34" s="5"/>
      <c r="C34" s="5"/>
      <c r="D34" s="5"/>
      <c r="E34" s="5"/>
      <c r="F34" s="5"/>
      <c r="G34" s="5"/>
      <c r="H34" s="5"/>
      <c r="I34" s="5"/>
      <c r="J34" s="5"/>
      <c r="K34" s="5"/>
      <c r="L34" s="5"/>
      <c r="M34" s="5"/>
      <c r="N34" s="5"/>
      <c r="O34" s="5"/>
    </row>
  </sheetData>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dimension ref="A1:BR75"/>
  <sheetViews>
    <sheetView zoomScaleNormal="100" workbookViewId="0">
      <pane xSplit="1" topLeftCell="B1" activePane="topRight" state="frozen"/>
      <selection activeCell="BE26" sqref="BE26:BE27"/>
      <selection pane="topRight" activeCell="BF3" sqref="BF3:BH30"/>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140625" style="2" hidden="1" customWidth="1"/>
    <col min="58" max="59" width="9.5703125" style="2" customWidth="1"/>
    <col min="60" max="60" width="10.42578125" style="2" customWidth="1"/>
    <col min="61" max="16384" width="8.42578125" style="2"/>
  </cols>
  <sheetData>
    <row r="1" spans="1:6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60" s="5" customFormat="1" ht="12.75" x14ac:dyDescent="0.2">
      <c r="A2" s="6" t="s">
        <v>135</v>
      </c>
      <c r="B2" s="77"/>
      <c r="C2" s="77"/>
      <c r="D2" s="77"/>
      <c r="E2" s="77"/>
      <c r="F2" s="77"/>
      <c r="G2" s="77"/>
      <c r="H2" s="77"/>
      <c r="I2" s="77"/>
      <c r="J2" s="77"/>
      <c r="K2" s="77"/>
      <c r="L2" s="77"/>
      <c r="M2" s="77"/>
      <c r="N2" s="77"/>
      <c r="O2" s="77"/>
      <c r="P2" s="77"/>
      <c r="Q2" s="77"/>
      <c r="R2" s="77"/>
      <c r="S2" s="77"/>
      <c r="T2" s="77"/>
      <c r="U2" s="77"/>
      <c r="V2" s="77"/>
      <c r="W2" s="77"/>
      <c r="X2" s="77"/>
    </row>
    <row r="3" spans="1:60" s="11" customFormat="1" ht="25.5" x14ac:dyDescent="0.2">
      <c r="A3" s="74" t="s">
        <v>52</v>
      </c>
      <c r="B3" s="10" t="s">
        <v>95</v>
      </c>
      <c r="C3" s="10" t="e">
        <f>'BAR BB| Open rates'!#REF!</f>
        <v>#REF!</v>
      </c>
      <c r="D3" s="10" t="e">
        <f>'BAR BB| Open rates'!#REF!</f>
        <v>#REF!</v>
      </c>
      <c r="E3" s="10" t="e">
        <f>'BAR BB| Open rates'!#REF!</f>
        <v>#REF!</v>
      </c>
      <c r="F3" s="10" t="e">
        <f>'BAR BB| Open rates'!#REF!</f>
        <v>#REF!</v>
      </c>
      <c r="G3" s="10" t="e">
        <f>'BAR BB| Open rates'!#REF!</f>
        <v>#REF!</v>
      </c>
      <c r="H3" s="10" t="e">
        <f>'BAR BB| Open rates'!#REF!</f>
        <v>#REF!</v>
      </c>
      <c r="I3" s="10" t="e">
        <f>'BAR BB| Open rates'!#REF!</f>
        <v>#REF!</v>
      </c>
      <c r="J3" s="10" t="e">
        <f>'BAR BB| Open rates'!#REF!</f>
        <v>#REF!</v>
      </c>
      <c r="K3" s="10" t="e">
        <f>'BAR BB| Open rates'!#REF!</f>
        <v>#REF!</v>
      </c>
      <c r="L3" s="10" t="e">
        <f>'BAR BB| Open rates'!#REF!</f>
        <v>#REF!</v>
      </c>
      <c r="M3" s="10" t="e">
        <f>'BAR BB| Open rates'!#REF!</f>
        <v>#REF!</v>
      </c>
      <c r="N3" s="10" t="e">
        <f>'BAR BB| Open rates'!#REF!</f>
        <v>#REF!</v>
      </c>
      <c r="O3" s="10" t="e">
        <f>'BAR BB| Open rates'!#REF!</f>
        <v>#REF!</v>
      </c>
      <c r="P3" s="10" t="e">
        <f>'BAR BB| Open rates'!#REF!</f>
        <v>#REF!</v>
      </c>
      <c r="Q3" s="10" t="e">
        <f>'BAR BB| Open rates'!#REF!</f>
        <v>#REF!</v>
      </c>
      <c r="R3" s="10" t="e">
        <f>'BAR BB| Open rates'!#REF!</f>
        <v>#REF!</v>
      </c>
      <c r="S3" s="10" t="e">
        <f>'BAR BB| Open rates'!#REF!</f>
        <v>#REF!</v>
      </c>
      <c r="T3" s="10" t="e">
        <f>'BAR BB| Open rates'!#REF!</f>
        <v>#REF!</v>
      </c>
      <c r="U3" s="10" t="e">
        <f>'BAR BB| Open rates'!#REF!</f>
        <v>#REF!</v>
      </c>
      <c r="V3" s="99"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c r="AP3" s="73" t="e">
        <f>'BAR BB| Open rates'!#REF!</f>
        <v>#REF!</v>
      </c>
      <c r="AQ3" s="73" t="e">
        <f>'BAR BB| Open rates'!#REF!</f>
        <v>#REF!</v>
      </c>
      <c r="AR3" s="73" t="e">
        <f>'BAR BB| Open rates'!#REF!</f>
        <v>#REF!</v>
      </c>
      <c r="AS3" s="73" t="e">
        <f>'BAR BB| Open rates'!#REF!</f>
        <v>#REF!</v>
      </c>
      <c r="AT3" s="73" t="e">
        <f>'BAR BB| Open rates'!#REF!</f>
        <v>#REF!</v>
      </c>
      <c r="AU3" s="73" t="e">
        <f>'BAR BB| Open rates'!#REF!</f>
        <v>#REF!</v>
      </c>
      <c r="AV3" s="73" t="e">
        <f>'BAR BB| Open rates'!#REF!</f>
        <v>#REF!</v>
      </c>
      <c r="AW3" s="73" t="e">
        <f>'BAR BB| Open rates'!#REF!</f>
        <v>#REF!</v>
      </c>
      <c r="AX3" s="73" t="e">
        <f>'BAR BB| Open rates'!#REF!</f>
        <v>#REF!</v>
      </c>
      <c r="AY3" s="73" t="e">
        <f>'BAR BB| Open rates'!#REF!</f>
        <v>#REF!</v>
      </c>
      <c r="AZ3" s="73" t="e">
        <f>'BAR BB| Open rates'!#REF!</f>
        <v>#REF!</v>
      </c>
      <c r="BA3" s="73" t="e">
        <f>'BAR BB| Open rates'!#REF!</f>
        <v>#REF!</v>
      </c>
      <c r="BB3" s="73" t="e">
        <f>'BAR BB| Open rates'!#REF!</f>
        <v>#REF!</v>
      </c>
      <c r="BC3" s="73" t="e">
        <f>'BAR BB| Open rates'!#REF!</f>
        <v>#REF!</v>
      </c>
      <c r="BD3" s="73" t="e">
        <f>'BAR BB| Open rates'!#REF!</f>
        <v>#REF!</v>
      </c>
      <c r="BE3" s="73" t="e">
        <f>'BAR BB| Open rates'!#REF!</f>
        <v>#REF!</v>
      </c>
      <c r="BF3" s="73" t="e">
        <f>'BAR BB| Open rates'!#REF!</f>
        <v>#REF!</v>
      </c>
      <c r="BG3" s="73" t="e">
        <f>'BAR BB| Open rates'!#REF!</f>
        <v>#REF!</v>
      </c>
      <c r="BH3" s="73" t="e">
        <f>'BAR BB| Open rates'!#REF!</f>
        <v>#REF!</v>
      </c>
    </row>
    <row r="4" spans="1:60" s="11" customFormat="1" ht="18.75" customHeight="1" x14ac:dyDescent="0.2">
      <c r="A4" s="8"/>
      <c r="B4" s="98"/>
      <c r="C4" s="98"/>
      <c r="D4" s="98"/>
      <c r="E4" s="98"/>
      <c r="F4" s="98"/>
      <c r="G4" s="98"/>
      <c r="H4" s="98"/>
      <c r="I4" s="98"/>
      <c r="J4" s="98"/>
      <c r="K4" s="98"/>
      <c r="L4" s="98"/>
      <c r="M4" s="98"/>
      <c r="N4" s="98"/>
      <c r="O4" s="98"/>
      <c r="P4" s="98"/>
      <c r="Q4" s="98"/>
      <c r="R4" s="98"/>
      <c r="S4" s="98"/>
      <c r="T4" s="98"/>
      <c r="U4" s="98"/>
      <c r="V4" s="98"/>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c r="AP4" s="73" t="e">
        <f>'BAR BB| Open rates'!#REF!</f>
        <v>#REF!</v>
      </c>
      <c r="AQ4" s="73" t="e">
        <f>'BAR BB| Open rates'!#REF!</f>
        <v>#REF!</v>
      </c>
      <c r="AR4" s="73" t="e">
        <f>'BAR BB| Open rates'!#REF!</f>
        <v>#REF!</v>
      </c>
      <c r="AS4" s="73" t="e">
        <f>'BAR BB| Open rates'!#REF!</f>
        <v>#REF!</v>
      </c>
      <c r="AT4" s="73" t="e">
        <f>'BAR BB| Open rates'!#REF!</f>
        <v>#REF!</v>
      </c>
      <c r="AU4" s="73" t="e">
        <f>'BAR BB| Open rates'!#REF!</f>
        <v>#REF!</v>
      </c>
      <c r="AV4" s="73" t="e">
        <f>'BAR BB| Open rates'!#REF!</f>
        <v>#REF!</v>
      </c>
      <c r="AW4" s="73" t="e">
        <f>'BAR BB| Open rates'!#REF!</f>
        <v>#REF!</v>
      </c>
      <c r="AX4" s="73" t="e">
        <f>'BAR BB| Open rates'!#REF!</f>
        <v>#REF!</v>
      </c>
      <c r="AY4" s="73" t="e">
        <f>'BAR BB| Open rates'!#REF!</f>
        <v>#REF!</v>
      </c>
      <c r="AZ4" s="73" t="e">
        <f>'BAR BB| Open rates'!#REF!</f>
        <v>#REF!</v>
      </c>
      <c r="BA4" s="73" t="e">
        <f>'BAR BB| Open rates'!#REF!</f>
        <v>#REF!</v>
      </c>
      <c r="BB4" s="73" t="e">
        <f>'BAR BB| Open rates'!#REF!</f>
        <v>#REF!</v>
      </c>
      <c r="BC4" s="73" t="e">
        <f>'BAR BB| Open rates'!#REF!</f>
        <v>#REF!</v>
      </c>
      <c r="BD4" s="73" t="e">
        <f>'BAR BB| Open rates'!#REF!</f>
        <v>#REF!</v>
      </c>
      <c r="BE4" s="73" t="e">
        <f>'BAR BB| Open rates'!#REF!</f>
        <v>#REF!</v>
      </c>
      <c r="BF4" s="73" t="e">
        <f>'BAR BB| Open rates'!#REF!</f>
        <v>#REF!</v>
      </c>
      <c r="BG4" s="73" t="e">
        <f>'BAR BB| Open rates'!#REF!</f>
        <v>#REF!</v>
      </c>
      <c r="BH4" s="73" t="e">
        <f>'BAR BB| Open rates'!#REF!</f>
        <v>#REF!</v>
      </c>
    </row>
    <row r="5" spans="1:60" s="14" customFormat="1" ht="12" customHeight="1" x14ac:dyDescent="0.2">
      <c r="A5" s="33" t="s">
        <v>53</v>
      </c>
    </row>
    <row r="6" spans="1:60" s="14" customFormat="1" ht="12" customHeight="1" x14ac:dyDescent="0.2">
      <c r="A6" s="42">
        <v>1</v>
      </c>
      <c r="B6" s="33" t="e">
        <f>'BAR BB| Open rates'!#REF!</f>
        <v>#REF!</v>
      </c>
      <c r="C6" s="33" t="e">
        <f>'BAR BB| Open rates'!#REF!</f>
        <v>#REF!</v>
      </c>
      <c r="D6" s="33" t="e">
        <f>'BAR BB| Open rates'!#REF!</f>
        <v>#REF!</v>
      </c>
      <c r="E6" s="33" t="e">
        <f>'BAR BB| Open rates'!#REF!</f>
        <v>#REF!</v>
      </c>
      <c r="F6" s="33" t="e">
        <f>'BAR BB| Open rates'!#REF!</f>
        <v>#REF!</v>
      </c>
      <c r="G6" s="33" t="e">
        <f>'BAR BB| Open rates'!#REF!</f>
        <v>#REF!</v>
      </c>
      <c r="H6" s="33" t="e">
        <f>'BAR BB| Open rates'!#REF!</f>
        <v>#REF!</v>
      </c>
      <c r="I6" s="33" t="e">
        <f>'BAR BB| Open rates'!#REF!</f>
        <v>#REF!</v>
      </c>
      <c r="J6" s="33" t="e">
        <f>'BAR BB| Open rates'!#REF!</f>
        <v>#REF!</v>
      </c>
      <c r="K6" s="33" t="e">
        <f>'BAR BB| Open rates'!#REF!</f>
        <v>#REF!</v>
      </c>
      <c r="L6" s="33" t="e">
        <f>'BAR BB| Open rates'!#REF!</f>
        <v>#REF!</v>
      </c>
      <c r="M6" s="33" t="e">
        <f>'BAR BB| Open rates'!#REF!</f>
        <v>#REF!</v>
      </c>
      <c r="N6" s="33" t="e">
        <f>'BAR BB| Open rates'!#REF!</f>
        <v>#REF!</v>
      </c>
      <c r="O6" s="33" t="e">
        <f>'BAR BB| Open rates'!#REF!</f>
        <v>#REF!</v>
      </c>
      <c r="P6" s="33" t="e">
        <f>'BAR BB| Open rates'!#REF!</f>
        <v>#REF!</v>
      </c>
      <c r="Q6" s="33" t="e">
        <f>'BAR BB| Open rates'!#REF!</f>
        <v>#REF!</v>
      </c>
      <c r="R6" s="33" t="e">
        <f>'BAR BB| Open rates'!#REF!</f>
        <v>#REF!</v>
      </c>
      <c r="S6" s="33" t="e">
        <f>'BAR BB| Open rates'!#REF!</f>
        <v>#REF!</v>
      </c>
      <c r="T6" s="33" t="e">
        <f>'BAR BB| Open rates'!#REF!</f>
        <v>#REF!</v>
      </c>
      <c r="U6" s="33" t="e">
        <f>'BAR BB| Open rates'!#REF!</f>
        <v>#REF!</v>
      </c>
      <c r="V6" s="33" t="e">
        <f>'BAR BB| Open rates'!#REF!</f>
        <v>#REF!</v>
      </c>
      <c r="W6" s="33" t="e">
        <f>'BAR BB| Open rates'!#REF!</f>
        <v>#REF!</v>
      </c>
      <c r="X6" s="33" t="e">
        <f>'BAR BB| Open rates'!#REF!</f>
        <v>#REF!</v>
      </c>
      <c r="Y6" s="33" t="e">
        <f>'BAR BB| Open rates'!#REF!</f>
        <v>#REF!</v>
      </c>
      <c r="Z6" s="33" t="e">
        <f>'BAR BB| Open rates'!#REF!</f>
        <v>#REF!</v>
      </c>
      <c r="AA6" s="33" t="e">
        <f>'BAR BB| Open rates'!#REF!</f>
        <v>#REF!</v>
      </c>
      <c r="AB6" s="33" t="e">
        <f>'BAR BB| Open rates'!#REF!</f>
        <v>#REF!</v>
      </c>
      <c r="AC6" s="33" t="e">
        <f>'BAR BB| Open rates'!#REF!</f>
        <v>#REF!</v>
      </c>
      <c r="AD6" s="33" t="e">
        <f>'BAR BB| Open rates'!#REF!</f>
        <v>#REF!</v>
      </c>
      <c r="AE6" s="33" t="e">
        <f>'BAR BB| Open rates'!#REF!</f>
        <v>#REF!</v>
      </c>
      <c r="AF6" s="33" t="e">
        <f>'BAR BB| Open rates'!#REF!</f>
        <v>#REF!</v>
      </c>
      <c r="AG6" s="33" t="e">
        <f>'BAR BB| Open rates'!#REF!</f>
        <v>#REF!</v>
      </c>
      <c r="AH6" s="33" t="e">
        <f>'BAR BB| Open rates'!#REF!</f>
        <v>#REF!</v>
      </c>
      <c r="AI6" s="33" t="e">
        <f>'BAR BB| Open rates'!#REF!</f>
        <v>#REF!</v>
      </c>
      <c r="AJ6" s="33" t="e">
        <f>'BAR BB| Open rates'!#REF!</f>
        <v>#REF!</v>
      </c>
      <c r="AK6" s="33" t="e">
        <f>'BAR BB| Open rates'!#REF!</f>
        <v>#REF!</v>
      </c>
      <c r="AL6" s="33" t="e">
        <f>'BAR BB| Open rates'!#REF!</f>
        <v>#REF!</v>
      </c>
      <c r="AM6" s="33" t="e">
        <f>'BAR BB| Open rates'!#REF!</f>
        <v>#REF!</v>
      </c>
      <c r="AN6" s="33" t="e">
        <f>'BAR BB| Open rates'!#REF!</f>
        <v>#REF!</v>
      </c>
      <c r="AO6" s="33" t="e">
        <f>'BAR BB| Open rates'!#REF!</f>
        <v>#REF!</v>
      </c>
      <c r="AP6" s="33" t="e">
        <f>'BAR BB| Open rates'!#REF!</f>
        <v>#REF!</v>
      </c>
      <c r="AQ6" s="33" t="e">
        <f>'BAR BB| Open rates'!#REF!</f>
        <v>#REF!</v>
      </c>
      <c r="AR6" s="33" t="e">
        <f>'BAR BB| Open rates'!#REF!</f>
        <v>#REF!</v>
      </c>
      <c r="AS6" s="33" t="e">
        <f>'BAR BB| Open rates'!#REF!</f>
        <v>#REF!</v>
      </c>
      <c r="AT6" s="33" t="e">
        <f>'BAR BB| Open rates'!#REF!</f>
        <v>#REF!</v>
      </c>
      <c r="AU6" s="33" t="e">
        <f>'BAR BB| Open rates'!#REF!</f>
        <v>#REF!</v>
      </c>
      <c r="AV6" s="33" t="e">
        <f>'BAR BB| Open rates'!#REF!</f>
        <v>#REF!</v>
      </c>
      <c r="AW6" s="33" t="e">
        <f>'BAR BB| Open rates'!#REF!</f>
        <v>#REF!</v>
      </c>
      <c r="AX6" s="33" t="e">
        <f>'BAR BB| Open rates'!#REF!</f>
        <v>#REF!</v>
      </c>
      <c r="AY6" s="33" t="e">
        <f>'BAR BB| Open rates'!#REF!</f>
        <v>#REF!</v>
      </c>
      <c r="AZ6" s="33" t="e">
        <f>'BAR BB| Open rates'!#REF!</f>
        <v>#REF!</v>
      </c>
      <c r="BA6" s="33" t="e">
        <f>'BAR BB| Open rates'!#REF!</f>
        <v>#REF!</v>
      </c>
      <c r="BB6" s="33" t="e">
        <f>'BAR BB| Open rates'!#REF!</f>
        <v>#REF!</v>
      </c>
      <c r="BC6" s="33" t="e">
        <f>'BAR BB| Open rates'!#REF!</f>
        <v>#REF!</v>
      </c>
      <c r="BD6" s="33" t="e">
        <f>'BAR BB| Open rates'!#REF!</f>
        <v>#REF!</v>
      </c>
      <c r="BE6" s="33" t="e">
        <f>'BAR BB| Open rates'!#REF!</f>
        <v>#REF!</v>
      </c>
      <c r="BF6" s="33" t="e">
        <f>'BAR BB| Open rates'!#REF!</f>
        <v>#REF!</v>
      </c>
      <c r="BG6" s="33" t="e">
        <f>'BAR BB| Open rates'!#REF!</f>
        <v>#REF!</v>
      </c>
      <c r="BH6" s="33" t="e">
        <f>'BAR BB| Open rates'!#REF!</f>
        <v>#REF!</v>
      </c>
    </row>
    <row r="7" spans="1:60" s="14" customFormat="1" ht="12" customHeight="1" x14ac:dyDescent="0.2">
      <c r="A7" s="42">
        <v>2</v>
      </c>
      <c r="B7" s="33" t="e">
        <f>'BAR BB| Open rates'!#REF!</f>
        <v>#REF!</v>
      </c>
      <c r="C7" s="33" t="e">
        <f>'BAR BB| Open rates'!#REF!</f>
        <v>#REF!</v>
      </c>
      <c r="D7" s="33" t="e">
        <f>'BAR BB| Open rates'!#REF!</f>
        <v>#REF!</v>
      </c>
      <c r="E7" s="33" t="e">
        <f>'BAR BB| Open rates'!#REF!</f>
        <v>#REF!</v>
      </c>
      <c r="F7" s="33" t="e">
        <f>'BAR BB| Open rates'!#REF!</f>
        <v>#REF!</v>
      </c>
      <c r="G7" s="33" t="e">
        <f>'BAR BB| Open rates'!#REF!</f>
        <v>#REF!</v>
      </c>
      <c r="H7" s="33" t="e">
        <f>'BAR BB| Open rates'!#REF!</f>
        <v>#REF!</v>
      </c>
      <c r="I7" s="33" t="e">
        <f>'BAR BB| Open rates'!#REF!</f>
        <v>#REF!</v>
      </c>
      <c r="J7" s="33" t="e">
        <f>'BAR BB| Open rates'!#REF!</f>
        <v>#REF!</v>
      </c>
      <c r="K7" s="33" t="e">
        <f>'BAR BB| Open rates'!#REF!</f>
        <v>#REF!</v>
      </c>
      <c r="L7" s="33" t="e">
        <f>'BAR BB| Open rates'!#REF!</f>
        <v>#REF!</v>
      </c>
      <c r="M7" s="33" t="e">
        <f>'BAR BB| Open rates'!#REF!</f>
        <v>#REF!</v>
      </c>
      <c r="N7" s="33" t="e">
        <f>'BAR BB| Open rates'!#REF!</f>
        <v>#REF!</v>
      </c>
      <c r="O7" s="33" t="e">
        <f>'BAR BB| Open rates'!#REF!</f>
        <v>#REF!</v>
      </c>
      <c r="P7" s="33" t="e">
        <f>'BAR BB| Open rates'!#REF!</f>
        <v>#REF!</v>
      </c>
      <c r="Q7" s="33" t="e">
        <f>'BAR BB| Open rates'!#REF!</f>
        <v>#REF!</v>
      </c>
      <c r="R7" s="33" t="e">
        <f>'BAR BB| Open rates'!#REF!</f>
        <v>#REF!</v>
      </c>
      <c r="S7" s="33" t="e">
        <f>'BAR BB| Open rates'!#REF!</f>
        <v>#REF!</v>
      </c>
      <c r="T7" s="33" t="e">
        <f>'BAR BB| Open rates'!#REF!</f>
        <v>#REF!</v>
      </c>
      <c r="U7" s="33" t="e">
        <f>'BAR BB| Open rates'!#REF!</f>
        <v>#REF!</v>
      </c>
      <c r="V7" s="33" t="e">
        <f>'BAR BB| Open rates'!#REF!</f>
        <v>#REF!</v>
      </c>
      <c r="W7" s="33" t="e">
        <f>'BAR BB| Open rates'!#REF!</f>
        <v>#REF!</v>
      </c>
      <c r="X7" s="33" t="e">
        <f>'BAR BB| Open rates'!#REF!</f>
        <v>#REF!</v>
      </c>
      <c r="Y7" s="33" t="e">
        <f>'BAR BB| Open rates'!#REF!</f>
        <v>#REF!</v>
      </c>
      <c r="Z7" s="33" t="e">
        <f>'BAR BB| Open rates'!#REF!</f>
        <v>#REF!</v>
      </c>
      <c r="AA7" s="33" t="e">
        <f>'BAR BB| Open rates'!#REF!</f>
        <v>#REF!</v>
      </c>
      <c r="AB7" s="33" t="e">
        <f>'BAR BB| Open rates'!#REF!</f>
        <v>#REF!</v>
      </c>
      <c r="AC7" s="33" t="e">
        <f>'BAR BB| Open rates'!#REF!</f>
        <v>#REF!</v>
      </c>
      <c r="AD7" s="33" t="e">
        <f>'BAR BB| Open rates'!#REF!</f>
        <v>#REF!</v>
      </c>
      <c r="AE7" s="33" t="e">
        <f>'BAR BB| Open rates'!#REF!</f>
        <v>#REF!</v>
      </c>
      <c r="AF7" s="33" t="e">
        <f>'BAR BB| Open rates'!#REF!</f>
        <v>#REF!</v>
      </c>
      <c r="AG7" s="33" t="e">
        <f>'BAR BB| Open rates'!#REF!</f>
        <v>#REF!</v>
      </c>
      <c r="AH7" s="33" t="e">
        <f>'BAR BB| Open rates'!#REF!</f>
        <v>#REF!</v>
      </c>
      <c r="AI7" s="33" t="e">
        <f>'BAR BB| Open rates'!#REF!</f>
        <v>#REF!</v>
      </c>
      <c r="AJ7" s="33" t="e">
        <f>'BAR BB| Open rates'!#REF!</f>
        <v>#REF!</v>
      </c>
      <c r="AK7" s="33" t="e">
        <f>'BAR BB| Open rates'!#REF!</f>
        <v>#REF!</v>
      </c>
      <c r="AL7" s="33" t="e">
        <f>'BAR BB| Open rates'!#REF!</f>
        <v>#REF!</v>
      </c>
      <c r="AM7" s="33" t="e">
        <f>'BAR BB| Open rates'!#REF!</f>
        <v>#REF!</v>
      </c>
      <c r="AN7" s="33" t="e">
        <f>'BAR BB| Open rates'!#REF!</f>
        <v>#REF!</v>
      </c>
      <c r="AO7" s="33" t="e">
        <f>'BAR BB| Open rates'!#REF!</f>
        <v>#REF!</v>
      </c>
      <c r="AP7" s="33" t="e">
        <f>'BAR BB| Open rates'!#REF!</f>
        <v>#REF!</v>
      </c>
      <c r="AQ7" s="33" t="e">
        <f>'BAR BB| Open rates'!#REF!</f>
        <v>#REF!</v>
      </c>
      <c r="AR7" s="33" t="e">
        <f>'BAR BB| Open rates'!#REF!</f>
        <v>#REF!</v>
      </c>
      <c r="AS7" s="33" t="e">
        <f>'BAR BB| Open rates'!#REF!</f>
        <v>#REF!</v>
      </c>
      <c r="AT7" s="33" t="e">
        <f>'BAR BB| Open rates'!#REF!</f>
        <v>#REF!</v>
      </c>
      <c r="AU7" s="33" t="e">
        <f>'BAR BB| Open rates'!#REF!</f>
        <v>#REF!</v>
      </c>
      <c r="AV7" s="33" t="e">
        <f>'BAR BB| Open rates'!#REF!</f>
        <v>#REF!</v>
      </c>
      <c r="AW7" s="33" t="e">
        <f>'BAR BB| Open rates'!#REF!</f>
        <v>#REF!</v>
      </c>
      <c r="AX7" s="33" t="e">
        <f>'BAR BB| Open rates'!#REF!</f>
        <v>#REF!</v>
      </c>
      <c r="AY7" s="33" t="e">
        <f>'BAR BB| Open rates'!#REF!</f>
        <v>#REF!</v>
      </c>
      <c r="AZ7" s="33" t="e">
        <f>'BAR BB| Open rates'!#REF!</f>
        <v>#REF!</v>
      </c>
      <c r="BA7" s="33" t="e">
        <f>'BAR BB| Open rates'!#REF!</f>
        <v>#REF!</v>
      </c>
      <c r="BB7" s="33" t="e">
        <f>'BAR BB| Open rates'!#REF!</f>
        <v>#REF!</v>
      </c>
      <c r="BC7" s="33" t="e">
        <f>'BAR BB| Open rates'!#REF!</f>
        <v>#REF!</v>
      </c>
      <c r="BD7" s="33" t="e">
        <f>'BAR BB| Open rates'!#REF!</f>
        <v>#REF!</v>
      </c>
      <c r="BE7" s="33" t="e">
        <f>'BAR BB| Open rates'!#REF!</f>
        <v>#REF!</v>
      </c>
      <c r="BF7" s="33" t="e">
        <f>'BAR BB| Open rates'!#REF!</f>
        <v>#REF!</v>
      </c>
      <c r="BG7" s="33" t="e">
        <f>'BAR BB| Open rates'!#REF!</f>
        <v>#REF!</v>
      </c>
      <c r="BH7" s="33" t="e">
        <f>'BAR BB| Open rates'!#REF!</f>
        <v>#REF!</v>
      </c>
    </row>
    <row r="8" spans="1:60" s="14" customFormat="1" ht="12" customHeight="1" x14ac:dyDescent="0.2">
      <c r="A8" s="33" t="s">
        <v>54</v>
      </c>
    </row>
    <row r="9" spans="1:60" s="14" customFormat="1" ht="12" customHeight="1" x14ac:dyDescent="0.2">
      <c r="A9" s="42">
        <v>1</v>
      </c>
      <c r="B9" s="33" t="e">
        <f>'BAR BB| Open rates'!#REF!</f>
        <v>#REF!</v>
      </c>
      <c r="C9" s="33" t="e">
        <f>'BAR BB| Open rates'!#REF!</f>
        <v>#REF!</v>
      </c>
      <c r="D9" s="33" t="e">
        <f>'BAR BB| Open rates'!#REF!</f>
        <v>#REF!</v>
      </c>
      <c r="E9" s="33" t="e">
        <f>'BAR BB| Open rates'!#REF!</f>
        <v>#REF!</v>
      </c>
      <c r="F9" s="33" t="e">
        <f>'BAR BB| Open rates'!#REF!</f>
        <v>#REF!</v>
      </c>
      <c r="G9" s="33" t="e">
        <f>'BAR BB| Open rates'!#REF!</f>
        <v>#REF!</v>
      </c>
      <c r="H9" s="33" t="e">
        <f>'BAR BB| Open rates'!#REF!</f>
        <v>#REF!</v>
      </c>
      <c r="I9" s="33" t="e">
        <f>'BAR BB| Open rates'!#REF!</f>
        <v>#REF!</v>
      </c>
      <c r="J9" s="33" t="e">
        <f>'BAR BB| Open rates'!#REF!</f>
        <v>#REF!</v>
      </c>
      <c r="K9" s="33" t="e">
        <f>'BAR BB| Open rates'!#REF!</f>
        <v>#REF!</v>
      </c>
      <c r="L9" s="33" t="e">
        <f>'BAR BB| Open rates'!#REF!</f>
        <v>#REF!</v>
      </c>
      <c r="M9" s="33" t="e">
        <f>'BAR BB| Open rates'!#REF!</f>
        <v>#REF!</v>
      </c>
      <c r="N9" s="33" t="e">
        <f>'BAR BB| Open rates'!#REF!</f>
        <v>#REF!</v>
      </c>
      <c r="O9" s="33" t="e">
        <f>'BAR BB| Open rates'!#REF!</f>
        <v>#REF!</v>
      </c>
      <c r="P9" s="33" t="e">
        <f>'BAR BB| Open rates'!#REF!</f>
        <v>#REF!</v>
      </c>
      <c r="Q9" s="33" t="e">
        <f>'BAR BB| Open rates'!#REF!</f>
        <v>#REF!</v>
      </c>
      <c r="R9" s="33" t="e">
        <f>'BAR BB| Open rates'!#REF!</f>
        <v>#REF!</v>
      </c>
      <c r="S9" s="33" t="e">
        <f>'BAR BB| Open rates'!#REF!</f>
        <v>#REF!</v>
      </c>
      <c r="T9" s="33" t="e">
        <f>'BAR BB| Open rates'!#REF!</f>
        <v>#REF!</v>
      </c>
      <c r="U9" s="33" t="e">
        <f>'BAR BB| Open rates'!#REF!</f>
        <v>#REF!</v>
      </c>
      <c r="V9" s="33" t="e">
        <f>'BAR BB| Open rates'!#REF!</f>
        <v>#REF!</v>
      </c>
      <c r="W9" s="33" t="e">
        <f>'BAR BB| Open rates'!#REF!</f>
        <v>#REF!</v>
      </c>
      <c r="X9" s="33" t="e">
        <f>'BAR BB| Open rates'!#REF!</f>
        <v>#REF!</v>
      </c>
      <c r="Y9" s="33" t="e">
        <f>'BAR BB| Open rates'!#REF!</f>
        <v>#REF!</v>
      </c>
      <c r="Z9" s="33" t="e">
        <f>'BAR BB| Open rates'!#REF!</f>
        <v>#REF!</v>
      </c>
      <c r="AA9" s="33" t="e">
        <f>'BAR BB| Open rates'!#REF!</f>
        <v>#REF!</v>
      </c>
      <c r="AB9" s="33" t="e">
        <f>'BAR BB| Open rates'!#REF!</f>
        <v>#REF!</v>
      </c>
      <c r="AC9" s="33" t="e">
        <f>'BAR BB| Open rates'!#REF!</f>
        <v>#REF!</v>
      </c>
      <c r="AD9" s="33" t="e">
        <f>'BAR BB| Open rates'!#REF!</f>
        <v>#REF!</v>
      </c>
      <c r="AE9" s="33" t="e">
        <f>'BAR BB| Open rates'!#REF!</f>
        <v>#REF!</v>
      </c>
      <c r="AF9" s="33" t="e">
        <f>'BAR BB| Open rates'!#REF!</f>
        <v>#REF!</v>
      </c>
      <c r="AG9" s="33" t="e">
        <f>'BAR BB| Open rates'!#REF!</f>
        <v>#REF!</v>
      </c>
      <c r="AH9" s="33" t="e">
        <f>'BAR BB| Open rates'!#REF!</f>
        <v>#REF!</v>
      </c>
      <c r="AI9" s="33" t="e">
        <f>'BAR BB| Open rates'!#REF!</f>
        <v>#REF!</v>
      </c>
      <c r="AJ9" s="33" t="e">
        <f>'BAR BB| Open rates'!#REF!</f>
        <v>#REF!</v>
      </c>
      <c r="AK9" s="33" t="e">
        <f>'BAR BB| Open rates'!#REF!</f>
        <v>#REF!</v>
      </c>
      <c r="AL9" s="33" t="e">
        <f>'BAR BB| Open rates'!#REF!</f>
        <v>#REF!</v>
      </c>
      <c r="AM9" s="33" t="e">
        <f>'BAR BB| Open rates'!#REF!</f>
        <v>#REF!</v>
      </c>
      <c r="AN9" s="33" t="e">
        <f>'BAR BB| Open rates'!#REF!</f>
        <v>#REF!</v>
      </c>
      <c r="AO9" s="33" t="e">
        <f>'BAR BB| Open rates'!#REF!</f>
        <v>#REF!</v>
      </c>
      <c r="AP9" s="33" t="e">
        <f>'BAR BB| Open rates'!#REF!</f>
        <v>#REF!</v>
      </c>
      <c r="AQ9" s="33" t="e">
        <f>'BAR BB| Open rates'!#REF!</f>
        <v>#REF!</v>
      </c>
      <c r="AR9" s="33" t="e">
        <f>'BAR BB| Open rates'!#REF!</f>
        <v>#REF!</v>
      </c>
      <c r="AS9" s="33" t="e">
        <f>'BAR BB| Open rates'!#REF!</f>
        <v>#REF!</v>
      </c>
      <c r="AT9" s="33" t="e">
        <f>'BAR BB| Open rates'!#REF!</f>
        <v>#REF!</v>
      </c>
      <c r="AU9" s="33" t="e">
        <f>'BAR BB| Open rates'!#REF!</f>
        <v>#REF!</v>
      </c>
      <c r="AV9" s="33" t="e">
        <f>'BAR BB| Open rates'!#REF!</f>
        <v>#REF!</v>
      </c>
      <c r="AW9" s="33" t="e">
        <f>'BAR BB| Open rates'!#REF!</f>
        <v>#REF!</v>
      </c>
      <c r="AX9" s="33" t="e">
        <f>'BAR BB| Open rates'!#REF!</f>
        <v>#REF!</v>
      </c>
      <c r="AY9" s="33" t="e">
        <f>'BAR BB| Open rates'!#REF!</f>
        <v>#REF!</v>
      </c>
      <c r="AZ9" s="33" t="e">
        <f>'BAR BB| Open rates'!#REF!</f>
        <v>#REF!</v>
      </c>
      <c r="BA9" s="33" t="e">
        <f>'BAR BB| Open rates'!#REF!</f>
        <v>#REF!</v>
      </c>
      <c r="BB9" s="33" t="e">
        <f>'BAR BB| Open rates'!#REF!</f>
        <v>#REF!</v>
      </c>
      <c r="BC9" s="33" t="e">
        <f>'BAR BB| Open rates'!#REF!</f>
        <v>#REF!</v>
      </c>
      <c r="BD9" s="33" t="e">
        <f>'BAR BB| Open rates'!#REF!</f>
        <v>#REF!</v>
      </c>
      <c r="BE9" s="33" t="e">
        <f>'BAR BB| Open rates'!#REF!</f>
        <v>#REF!</v>
      </c>
      <c r="BF9" s="33" t="e">
        <f>'BAR BB| Open rates'!#REF!</f>
        <v>#REF!</v>
      </c>
      <c r="BG9" s="33" t="e">
        <f>'BAR BB| Open rates'!#REF!</f>
        <v>#REF!</v>
      </c>
      <c r="BH9" s="33" t="e">
        <f>'BAR BB| Open rates'!#REF!</f>
        <v>#REF!</v>
      </c>
    </row>
    <row r="10" spans="1:60" s="14" customFormat="1" ht="12" customHeight="1" x14ac:dyDescent="0.2">
      <c r="A10" s="42">
        <v>2</v>
      </c>
      <c r="B10" s="33" t="e">
        <f>'BAR BB| Open rates'!#REF!</f>
        <v>#REF!</v>
      </c>
      <c r="C10" s="33" t="e">
        <f>'BAR BB| Open rates'!#REF!</f>
        <v>#REF!</v>
      </c>
      <c r="D10" s="33" t="e">
        <f>'BAR BB| Open rates'!#REF!</f>
        <v>#REF!</v>
      </c>
      <c r="E10" s="33" t="e">
        <f>'BAR BB| Open rates'!#REF!</f>
        <v>#REF!</v>
      </c>
      <c r="F10" s="33" t="e">
        <f>'BAR BB| Open rates'!#REF!</f>
        <v>#REF!</v>
      </c>
      <c r="G10" s="33" t="e">
        <f>'BAR BB| Open rates'!#REF!</f>
        <v>#REF!</v>
      </c>
      <c r="H10" s="33" t="e">
        <f>'BAR BB| Open rates'!#REF!</f>
        <v>#REF!</v>
      </c>
      <c r="I10" s="33" t="e">
        <f>'BAR BB| Open rates'!#REF!</f>
        <v>#REF!</v>
      </c>
      <c r="J10" s="33" t="e">
        <f>'BAR BB| Open rates'!#REF!</f>
        <v>#REF!</v>
      </c>
      <c r="K10" s="33" t="e">
        <f>'BAR BB| Open rates'!#REF!</f>
        <v>#REF!</v>
      </c>
      <c r="L10" s="33" t="e">
        <f>'BAR BB| Open rates'!#REF!</f>
        <v>#REF!</v>
      </c>
      <c r="M10" s="33" t="e">
        <f>'BAR BB| Open rates'!#REF!</f>
        <v>#REF!</v>
      </c>
      <c r="N10" s="33" t="e">
        <f>'BAR BB| Open rates'!#REF!</f>
        <v>#REF!</v>
      </c>
      <c r="O10" s="33" t="e">
        <f>'BAR BB| Open rates'!#REF!</f>
        <v>#REF!</v>
      </c>
      <c r="P10" s="33" t="e">
        <f>'BAR BB| Open rates'!#REF!</f>
        <v>#REF!</v>
      </c>
      <c r="Q10" s="33" t="e">
        <f>'BAR BB| Open rates'!#REF!</f>
        <v>#REF!</v>
      </c>
      <c r="R10" s="33" t="e">
        <f>'BAR BB| Open rates'!#REF!</f>
        <v>#REF!</v>
      </c>
      <c r="S10" s="33" t="e">
        <f>'BAR BB| Open rates'!#REF!</f>
        <v>#REF!</v>
      </c>
      <c r="T10" s="33" t="e">
        <f>'BAR BB| Open rates'!#REF!</f>
        <v>#REF!</v>
      </c>
      <c r="U10" s="33" t="e">
        <f>'BAR BB| Open rates'!#REF!</f>
        <v>#REF!</v>
      </c>
      <c r="V10" s="33" t="e">
        <f>'BAR BB| Open rates'!#REF!</f>
        <v>#REF!</v>
      </c>
      <c r="W10" s="33" t="e">
        <f>'BAR BB| Open rates'!#REF!</f>
        <v>#REF!</v>
      </c>
      <c r="X10" s="33" t="e">
        <f>'BAR BB| Open rates'!#REF!</f>
        <v>#REF!</v>
      </c>
      <c r="Y10" s="33" t="e">
        <f>'BAR BB| Open rates'!#REF!</f>
        <v>#REF!</v>
      </c>
      <c r="Z10" s="33" t="e">
        <f>'BAR BB| Open rates'!#REF!</f>
        <v>#REF!</v>
      </c>
      <c r="AA10" s="33" t="e">
        <f>'BAR BB| Open rates'!#REF!</f>
        <v>#REF!</v>
      </c>
      <c r="AB10" s="33" t="e">
        <f>'BAR BB| Open rates'!#REF!</f>
        <v>#REF!</v>
      </c>
      <c r="AC10" s="33" t="e">
        <f>'BAR BB| Open rates'!#REF!</f>
        <v>#REF!</v>
      </c>
      <c r="AD10" s="33" t="e">
        <f>'BAR BB| Open rates'!#REF!</f>
        <v>#REF!</v>
      </c>
      <c r="AE10" s="33" t="e">
        <f>'BAR BB| Open rates'!#REF!</f>
        <v>#REF!</v>
      </c>
      <c r="AF10" s="33" t="e">
        <f>'BAR BB| Open rates'!#REF!</f>
        <v>#REF!</v>
      </c>
      <c r="AG10" s="33" t="e">
        <f>'BAR BB| Open rates'!#REF!</f>
        <v>#REF!</v>
      </c>
      <c r="AH10" s="33" t="e">
        <f>'BAR BB| Open rates'!#REF!</f>
        <v>#REF!</v>
      </c>
      <c r="AI10" s="33" t="e">
        <f>'BAR BB| Open rates'!#REF!</f>
        <v>#REF!</v>
      </c>
      <c r="AJ10" s="33" t="e">
        <f>'BAR BB| Open rates'!#REF!</f>
        <v>#REF!</v>
      </c>
      <c r="AK10" s="33" t="e">
        <f>'BAR BB| Open rates'!#REF!</f>
        <v>#REF!</v>
      </c>
      <c r="AL10" s="33" t="e">
        <f>'BAR BB| Open rates'!#REF!</f>
        <v>#REF!</v>
      </c>
      <c r="AM10" s="33" t="e">
        <f>'BAR BB| Open rates'!#REF!</f>
        <v>#REF!</v>
      </c>
      <c r="AN10" s="33" t="e">
        <f>'BAR BB| Open rates'!#REF!</f>
        <v>#REF!</v>
      </c>
      <c r="AO10" s="33" t="e">
        <f>'BAR BB| Open rates'!#REF!</f>
        <v>#REF!</v>
      </c>
      <c r="AP10" s="33" t="e">
        <f>'BAR BB| Open rates'!#REF!</f>
        <v>#REF!</v>
      </c>
      <c r="AQ10" s="33" t="e">
        <f>'BAR BB| Open rates'!#REF!</f>
        <v>#REF!</v>
      </c>
      <c r="AR10" s="33" t="e">
        <f>'BAR BB| Open rates'!#REF!</f>
        <v>#REF!</v>
      </c>
      <c r="AS10" s="33" t="e">
        <f>'BAR BB| Open rates'!#REF!</f>
        <v>#REF!</v>
      </c>
      <c r="AT10" s="33" t="e">
        <f>'BAR BB| Open rates'!#REF!</f>
        <v>#REF!</v>
      </c>
      <c r="AU10" s="33" t="e">
        <f>'BAR BB| Open rates'!#REF!</f>
        <v>#REF!</v>
      </c>
      <c r="AV10" s="33" t="e">
        <f>'BAR BB| Open rates'!#REF!</f>
        <v>#REF!</v>
      </c>
      <c r="AW10" s="33" t="e">
        <f>'BAR BB| Open rates'!#REF!</f>
        <v>#REF!</v>
      </c>
      <c r="AX10" s="33" t="e">
        <f>'BAR BB| Open rates'!#REF!</f>
        <v>#REF!</v>
      </c>
      <c r="AY10" s="33" t="e">
        <f>'BAR BB| Open rates'!#REF!</f>
        <v>#REF!</v>
      </c>
      <c r="AZ10" s="33" t="e">
        <f>'BAR BB| Open rates'!#REF!</f>
        <v>#REF!</v>
      </c>
      <c r="BA10" s="33" t="e">
        <f>'BAR BB| Open rates'!#REF!</f>
        <v>#REF!</v>
      </c>
      <c r="BB10" s="33" t="e">
        <f>'BAR BB| Open rates'!#REF!</f>
        <v>#REF!</v>
      </c>
      <c r="BC10" s="33" t="e">
        <f>'BAR BB| Open rates'!#REF!</f>
        <v>#REF!</v>
      </c>
      <c r="BD10" s="33" t="e">
        <f>'BAR BB| Open rates'!#REF!</f>
        <v>#REF!</v>
      </c>
      <c r="BE10" s="33" t="e">
        <f>'BAR BB| Open rates'!#REF!</f>
        <v>#REF!</v>
      </c>
      <c r="BF10" s="33" t="e">
        <f>'BAR BB| Open rates'!#REF!</f>
        <v>#REF!</v>
      </c>
      <c r="BG10" s="33" t="e">
        <f>'BAR BB| Open rates'!#REF!</f>
        <v>#REF!</v>
      </c>
      <c r="BH10" s="33" t="e">
        <f>'BAR BB| Open rates'!#REF!</f>
        <v>#REF!</v>
      </c>
    </row>
    <row r="11" spans="1:60" s="1" customFormat="1" x14ac:dyDescent="0.2"/>
    <row r="12" spans="1:60" s="22" customFormat="1" ht="12.75" x14ac:dyDescent="0.2">
      <c r="A12" s="6" t="s">
        <v>134</v>
      </c>
      <c r="B12" s="6" t="s">
        <v>134</v>
      </c>
      <c r="C12" s="6" t="s">
        <v>134</v>
      </c>
      <c r="D12" s="6" t="s">
        <v>134</v>
      </c>
      <c r="E12" s="6" t="s">
        <v>134</v>
      </c>
      <c r="F12" s="6" t="s">
        <v>134</v>
      </c>
      <c r="G12" s="6" t="s">
        <v>134</v>
      </c>
      <c r="H12" s="6" t="s">
        <v>134</v>
      </c>
      <c r="I12" s="6" t="s">
        <v>134</v>
      </c>
      <c r="J12" s="6" t="s">
        <v>134</v>
      </c>
      <c r="K12" s="6" t="s">
        <v>134</v>
      </c>
      <c r="L12" s="6" t="s">
        <v>134</v>
      </c>
      <c r="M12" s="6" t="s">
        <v>134</v>
      </c>
      <c r="N12" s="6" t="s">
        <v>134</v>
      </c>
      <c r="O12" s="6" t="s">
        <v>134</v>
      </c>
      <c r="P12" s="6" t="s">
        <v>134</v>
      </c>
      <c r="Q12" s="6" t="s">
        <v>134</v>
      </c>
      <c r="R12" s="6" t="s">
        <v>134</v>
      </c>
      <c r="S12" s="6" t="s">
        <v>134</v>
      </c>
      <c r="T12" s="6" t="s">
        <v>134</v>
      </c>
      <c r="U12" s="6" t="s">
        <v>134</v>
      </c>
      <c r="V12" s="6" t="s">
        <v>134</v>
      </c>
      <c r="W12" s="6" t="s">
        <v>134</v>
      </c>
      <c r="X12" s="6" t="s">
        <v>134</v>
      </c>
      <c r="Y12" s="6" t="s">
        <v>134</v>
      </c>
      <c r="Z12" s="6" t="s">
        <v>134</v>
      </c>
      <c r="AA12" s="6" t="s">
        <v>134</v>
      </c>
      <c r="AB12" s="6" t="s">
        <v>134</v>
      </c>
      <c r="AC12" s="6" t="s">
        <v>134</v>
      </c>
      <c r="AD12" s="6" t="s">
        <v>134</v>
      </c>
      <c r="AE12" s="6" t="s">
        <v>134</v>
      </c>
      <c r="AF12" s="6" t="s">
        <v>134</v>
      </c>
      <c r="AG12" s="6" t="s">
        <v>134</v>
      </c>
      <c r="AH12" s="6" t="s">
        <v>134</v>
      </c>
      <c r="AI12" s="6" t="s">
        <v>134</v>
      </c>
      <c r="AJ12" s="6" t="s">
        <v>134</v>
      </c>
      <c r="AK12" s="6" t="s">
        <v>134</v>
      </c>
      <c r="AL12" s="6" t="s">
        <v>134</v>
      </c>
      <c r="AM12" s="6" t="s">
        <v>134</v>
      </c>
      <c r="AN12" s="6" t="s">
        <v>134</v>
      </c>
      <c r="AO12" s="6" t="s">
        <v>134</v>
      </c>
      <c r="AP12" s="6" t="s">
        <v>134</v>
      </c>
      <c r="AQ12" s="6" t="s">
        <v>134</v>
      </c>
      <c r="AR12" s="6" t="s">
        <v>134</v>
      </c>
      <c r="AS12" s="6" t="s">
        <v>134</v>
      </c>
      <c r="AT12" s="6" t="s">
        <v>134</v>
      </c>
      <c r="AU12" s="6" t="s">
        <v>134</v>
      </c>
      <c r="AV12" s="6" t="s">
        <v>134</v>
      </c>
      <c r="AW12" s="6" t="s">
        <v>134</v>
      </c>
      <c r="AX12" s="6"/>
      <c r="AY12" s="6"/>
      <c r="AZ12" s="6"/>
      <c r="BA12" s="6"/>
      <c r="BB12" s="6"/>
      <c r="BC12" s="6"/>
      <c r="BD12" s="6"/>
      <c r="BE12" s="6"/>
      <c r="BF12" s="6"/>
      <c r="BG12" s="6"/>
      <c r="BH12" s="6"/>
    </row>
    <row r="13" spans="1:60" s="11" customFormat="1" ht="25.5" x14ac:dyDescent="0.2">
      <c r="A13" s="74" t="s">
        <v>52</v>
      </c>
      <c r="B13" s="10" t="str">
        <f t="shared" ref="B13:AG13" si="0">B3</f>
        <v>20.12.2020-24.12.2020</v>
      </c>
      <c r="C13" s="10" t="e">
        <f t="shared" si="0"/>
        <v>#REF!</v>
      </c>
      <c r="D13" s="10" t="e">
        <f t="shared" si="0"/>
        <v>#REF!</v>
      </c>
      <c r="E13" s="10" t="e">
        <f t="shared" si="0"/>
        <v>#REF!</v>
      </c>
      <c r="F13" s="10" t="e">
        <f t="shared" si="0"/>
        <v>#REF!</v>
      </c>
      <c r="G13" s="10" t="e">
        <f t="shared" si="0"/>
        <v>#REF!</v>
      </c>
      <c r="H13" s="10" t="e">
        <f t="shared" si="0"/>
        <v>#REF!</v>
      </c>
      <c r="I13" s="10" t="e">
        <f t="shared" si="0"/>
        <v>#REF!</v>
      </c>
      <c r="J13" s="10" t="e">
        <f t="shared" si="0"/>
        <v>#REF!</v>
      </c>
      <c r="K13" s="10" t="e">
        <f t="shared" si="0"/>
        <v>#REF!</v>
      </c>
      <c r="L13" s="10" t="e">
        <f t="shared" si="0"/>
        <v>#REF!</v>
      </c>
      <c r="M13" s="10" t="e">
        <f t="shared" si="0"/>
        <v>#REF!</v>
      </c>
      <c r="N13" s="10" t="e">
        <f t="shared" si="0"/>
        <v>#REF!</v>
      </c>
      <c r="O13" s="10" t="e">
        <f t="shared" si="0"/>
        <v>#REF!</v>
      </c>
      <c r="P13" s="10" t="e">
        <f t="shared" si="0"/>
        <v>#REF!</v>
      </c>
      <c r="Q13" s="10" t="e">
        <f t="shared" si="0"/>
        <v>#REF!</v>
      </c>
      <c r="R13" s="10" t="e">
        <f t="shared" si="0"/>
        <v>#REF!</v>
      </c>
      <c r="S13" s="10" t="e">
        <f t="shared" si="0"/>
        <v>#REF!</v>
      </c>
      <c r="T13" s="10" t="e">
        <f t="shared" si="0"/>
        <v>#REF!</v>
      </c>
      <c r="U13" s="10" t="e">
        <f t="shared" si="0"/>
        <v>#REF!</v>
      </c>
      <c r="V13" s="10" t="e">
        <f t="shared" si="0"/>
        <v>#REF!</v>
      </c>
      <c r="W13" s="73" t="e">
        <f t="shared" si="0"/>
        <v>#REF!</v>
      </c>
      <c r="X13" s="73" t="e">
        <f t="shared" si="0"/>
        <v>#REF!</v>
      </c>
      <c r="Y13" s="73" t="e">
        <f t="shared" si="0"/>
        <v>#REF!</v>
      </c>
      <c r="Z13" s="73" t="e">
        <f t="shared" si="0"/>
        <v>#REF!</v>
      </c>
      <c r="AA13" s="73" t="e">
        <f t="shared" si="0"/>
        <v>#REF!</v>
      </c>
      <c r="AB13" s="73" t="e">
        <f t="shared" si="0"/>
        <v>#REF!</v>
      </c>
      <c r="AC13" s="73" t="e">
        <f t="shared" si="0"/>
        <v>#REF!</v>
      </c>
      <c r="AD13" s="73" t="e">
        <f t="shared" si="0"/>
        <v>#REF!</v>
      </c>
      <c r="AE13" s="73" t="e">
        <f t="shared" si="0"/>
        <v>#REF!</v>
      </c>
      <c r="AF13" s="73" t="e">
        <f t="shared" si="0"/>
        <v>#REF!</v>
      </c>
      <c r="AG13" s="73" t="e">
        <f t="shared" si="0"/>
        <v>#REF!</v>
      </c>
      <c r="AH13" s="73" t="e">
        <f t="shared" ref="AH13:AX13" si="1">AH3</f>
        <v>#REF!</v>
      </c>
      <c r="AI13" s="73" t="e">
        <f t="shared" si="1"/>
        <v>#REF!</v>
      </c>
      <c r="AJ13" s="73" t="e">
        <f t="shared" si="1"/>
        <v>#REF!</v>
      </c>
      <c r="AK13" s="73" t="e">
        <f t="shared" si="1"/>
        <v>#REF!</v>
      </c>
      <c r="AL13" s="73" t="e">
        <f t="shared" si="1"/>
        <v>#REF!</v>
      </c>
      <c r="AM13" s="73" t="e">
        <f t="shared" si="1"/>
        <v>#REF!</v>
      </c>
      <c r="AN13" s="73" t="e">
        <f t="shared" si="1"/>
        <v>#REF!</v>
      </c>
      <c r="AO13" s="73" t="e">
        <f t="shared" si="1"/>
        <v>#REF!</v>
      </c>
      <c r="AP13" s="73" t="e">
        <f t="shared" si="1"/>
        <v>#REF!</v>
      </c>
      <c r="AQ13" s="73" t="e">
        <f t="shared" si="1"/>
        <v>#REF!</v>
      </c>
      <c r="AR13" s="73" t="e">
        <f t="shared" si="1"/>
        <v>#REF!</v>
      </c>
      <c r="AS13" s="73" t="e">
        <f t="shared" si="1"/>
        <v>#REF!</v>
      </c>
      <c r="AT13" s="73" t="e">
        <f t="shared" si="1"/>
        <v>#REF!</v>
      </c>
      <c r="AU13" s="73" t="e">
        <f t="shared" si="1"/>
        <v>#REF!</v>
      </c>
      <c r="AV13" s="73" t="e">
        <f t="shared" si="1"/>
        <v>#REF!</v>
      </c>
      <c r="AW13" s="73" t="e">
        <f t="shared" si="1"/>
        <v>#REF!</v>
      </c>
      <c r="AX13" s="73" t="e">
        <f t="shared" si="1"/>
        <v>#REF!</v>
      </c>
      <c r="AY13" s="73" t="e">
        <f t="shared" ref="AY13:BF13" si="2">AY3</f>
        <v>#REF!</v>
      </c>
      <c r="AZ13" s="73" t="e">
        <f t="shared" si="2"/>
        <v>#REF!</v>
      </c>
      <c r="BA13" s="73" t="e">
        <f t="shared" si="2"/>
        <v>#REF!</v>
      </c>
      <c r="BB13" s="73" t="e">
        <f t="shared" si="2"/>
        <v>#REF!</v>
      </c>
      <c r="BC13" s="73" t="e">
        <f t="shared" si="2"/>
        <v>#REF!</v>
      </c>
      <c r="BD13" s="73" t="e">
        <f t="shared" si="2"/>
        <v>#REF!</v>
      </c>
      <c r="BE13" s="73" t="e">
        <f t="shared" si="2"/>
        <v>#REF!</v>
      </c>
      <c r="BF13" s="73" t="e">
        <f t="shared" si="2"/>
        <v>#REF!</v>
      </c>
      <c r="BG13" s="73" t="e">
        <f t="shared" ref="BG13:BH13" si="3">BG3</f>
        <v>#REF!</v>
      </c>
      <c r="BH13" s="73" t="e">
        <f t="shared" si="3"/>
        <v>#REF!</v>
      </c>
    </row>
    <row r="14" spans="1:60" s="11" customFormat="1" ht="20.25" customHeight="1" x14ac:dyDescent="0.2">
      <c r="A14" s="8"/>
      <c r="B14" s="10"/>
      <c r="C14" s="10"/>
      <c r="D14" s="10"/>
      <c r="E14" s="10"/>
      <c r="F14" s="10"/>
      <c r="G14" s="10"/>
      <c r="H14" s="10"/>
      <c r="I14" s="10"/>
      <c r="J14" s="10"/>
      <c r="K14" s="10"/>
      <c r="L14" s="10"/>
      <c r="M14" s="10"/>
      <c r="N14" s="10"/>
      <c r="O14" s="10"/>
      <c r="P14" s="10"/>
      <c r="Q14" s="10"/>
      <c r="R14" s="10"/>
      <c r="S14" s="10"/>
      <c r="T14" s="10"/>
      <c r="U14" s="10"/>
      <c r="V14" s="10"/>
      <c r="W14" s="73" t="e">
        <f t="shared" ref="W14:AX14" si="4">W4</f>
        <v>#REF!</v>
      </c>
      <c r="X14" s="73" t="e">
        <f t="shared" si="4"/>
        <v>#REF!</v>
      </c>
      <c r="Y14" s="73" t="e">
        <f t="shared" si="4"/>
        <v>#REF!</v>
      </c>
      <c r="Z14" s="73" t="e">
        <f t="shared" si="4"/>
        <v>#REF!</v>
      </c>
      <c r="AA14" s="73" t="e">
        <f t="shared" si="4"/>
        <v>#REF!</v>
      </c>
      <c r="AB14" s="73" t="e">
        <f t="shared" si="4"/>
        <v>#REF!</v>
      </c>
      <c r="AC14" s="73" t="e">
        <f t="shared" si="4"/>
        <v>#REF!</v>
      </c>
      <c r="AD14" s="73" t="e">
        <f t="shared" si="4"/>
        <v>#REF!</v>
      </c>
      <c r="AE14" s="73" t="e">
        <f t="shared" si="4"/>
        <v>#REF!</v>
      </c>
      <c r="AF14" s="73" t="e">
        <f t="shared" si="4"/>
        <v>#REF!</v>
      </c>
      <c r="AG14" s="73" t="e">
        <f t="shared" si="4"/>
        <v>#REF!</v>
      </c>
      <c r="AH14" s="73" t="e">
        <f t="shared" si="4"/>
        <v>#REF!</v>
      </c>
      <c r="AI14" s="73" t="e">
        <f t="shared" si="4"/>
        <v>#REF!</v>
      </c>
      <c r="AJ14" s="73" t="e">
        <f t="shared" si="4"/>
        <v>#REF!</v>
      </c>
      <c r="AK14" s="73" t="e">
        <f t="shared" si="4"/>
        <v>#REF!</v>
      </c>
      <c r="AL14" s="73" t="e">
        <f t="shared" si="4"/>
        <v>#REF!</v>
      </c>
      <c r="AM14" s="73" t="e">
        <f t="shared" si="4"/>
        <v>#REF!</v>
      </c>
      <c r="AN14" s="73" t="e">
        <f t="shared" si="4"/>
        <v>#REF!</v>
      </c>
      <c r="AO14" s="73" t="e">
        <f t="shared" si="4"/>
        <v>#REF!</v>
      </c>
      <c r="AP14" s="73" t="e">
        <f t="shared" si="4"/>
        <v>#REF!</v>
      </c>
      <c r="AQ14" s="73" t="e">
        <f t="shared" si="4"/>
        <v>#REF!</v>
      </c>
      <c r="AR14" s="73" t="e">
        <f t="shared" si="4"/>
        <v>#REF!</v>
      </c>
      <c r="AS14" s="73" t="e">
        <f t="shared" si="4"/>
        <v>#REF!</v>
      </c>
      <c r="AT14" s="73" t="e">
        <f t="shared" si="4"/>
        <v>#REF!</v>
      </c>
      <c r="AU14" s="73" t="e">
        <f t="shared" si="4"/>
        <v>#REF!</v>
      </c>
      <c r="AV14" s="73" t="e">
        <f t="shared" si="4"/>
        <v>#REF!</v>
      </c>
      <c r="AW14" s="73" t="e">
        <f t="shared" si="4"/>
        <v>#REF!</v>
      </c>
      <c r="AX14" s="73" t="e">
        <f t="shared" si="4"/>
        <v>#REF!</v>
      </c>
      <c r="AY14" s="73" t="e">
        <f t="shared" ref="AY14:BF14" si="5">AY4</f>
        <v>#REF!</v>
      </c>
      <c r="AZ14" s="73" t="e">
        <f t="shared" si="5"/>
        <v>#REF!</v>
      </c>
      <c r="BA14" s="73" t="e">
        <f t="shared" si="5"/>
        <v>#REF!</v>
      </c>
      <c r="BB14" s="73" t="e">
        <f t="shared" si="5"/>
        <v>#REF!</v>
      </c>
      <c r="BC14" s="73" t="e">
        <f t="shared" si="5"/>
        <v>#REF!</v>
      </c>
      <c r="BD14" s="73" t="e">
        <f t="shared" si="5"/>
        <v>#REF!</v>
      </c>
      <c r="BE14" s="73" t="e">
        <f t="shared" si="5"/>
        <v>#REF!</v>
      </c>
      <c r="BF14" s="73" t="e">
        <f t="shared" si="5"/>
        <v>#REF!</v>
      </c>
      <c r="BG14" s="73" t="e">
        <f t="shared" ref="BG14:BH14" si="6">BG4</f>
        <v>#REF!</v>
      </c>
      <c r="BH14" s="73" t="e">
        <f t="shared" si="6"/>
        <v>#REF!</v>
      </c>
    </row>
    <row r="15" spans="1:60" s="14" customFormat="1" ht="12" customHeight="1" x14ac:dyDescent="0.2">
      <c r="A15" s="33" t="s">
        <v>53</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row>
    <row r="16" spans="1:60" s="14" customFormat="1" ht="12" customHeight="1" x14ac:dyDescent="0.2">
      <c r="A16" s="42">
        <v>1</v>
      </c>
      <c r="B16" s="10" t="e">
        <f>B6*0.9+1100</f>
        <v>#REF!</v>
      </c>
      <c r="C16" s="10" t="e">
        <f>C6*0.9+1100</f>
        <v>#REF!</v>
      </c>
      <c r="D16" s="10" t="e">
        <f>D6*0.9+2100</f>
        <v>#REF!</v>
      </c>
      <c r="E16" s="10" t="e">
        <f>E6*0.9+2100</f>
        <v>#REF!</v>
      </c>
      <c r="F16" s="10" t="e">
        <f>F6*0.9+2100</f>
        <v>#REF!</v>
      </c>
      <c r="G16" s="10" t="e">
        <f>G6*0.9+2100</f>
        <v>#REF!</v>
      </c>
      <c r="H16" s="10" t="e">
        <f>H6*0.9+2100</f>
        <v>#REF!</v>
      </c>
      <c r="I16" s="10" t="e">
        <f t="shared" ref="I16:Z16" si="7">I6*0.9+1700</f>
        <v>#REF!</v>
      </c>
      <c r="J16" s="10" t="e">
        <f t="shared" si="7"/>
        <v>#REF!</v>
      </c>
      <c r="K16" s="10" t="e">
        <f t="shared" si="7"/>
        <v>#REF!</v>
      </c>
      <c r="L16" s="10" t="e">
        <f t="shared" si="7"/>
        <v>#REF!</v>
      </c>
      <c r="M16" s="10" t="e">
        <f t="shared" si="7"/>
        <v>#REF!</v>
      </c>
      <c r="N16" s="10" t="e">
        <f t="shared" si="7"/>
        <v>#REF!</v>
      </c>
      <c r="O16" s="10" t="e">
        <f t="shared" si="7"/>
        <v>#REF!</v>
      </c>
      <c r="P16" s="10" t="e">
        <f t="shared" si="7"/>
        <v>#REF!</v>
      </c>
      <c r="Q16" s="10" t="e">
        <f t="shared" si="7"/>
        <v>#REF!</v>
      </c>
      <c r="R16" s="10" t="e">
        <f t="shared" si="7"/>
        <v>#REF!</v>
      </c>
      <c r="S16" s="10" t="e">
        <f t="shared" si="7"/>
        <v>#REF!</v>
      </c>
      <c r="T16" s="10" t="e">
        <f t="shared" si="7"/>
        <v>#REF!</v>
      </c>
      <c r="U16" s="10" t="e">
        <f t="shared" si="7"/>
        <v>#REF!</v>
      </c>
      <c r="V16" s="10" t="e">
        <f t="shared" si="7"/>
        <v>#REF!</v>
      </c>
      <c r="W16" s="10" t="e">
        <f t="shared" si="7"/>
        <v>#REF!</v>
      </c>
      <c r="X16" s="10" t="e">
        <f t="shared" si="7"/>
        <v>#REF!</v>
      </c>
      <c r="Y16" s="10" t="e">
        <f t="shared" si="7"/>
        <v>#REF!</v>
      </c>
      <c r="Z16" s="10" t="e">
        <f t="shared" si="7"/>
        <v>#REF!</v>
      </c>
      <c r="AA16" s="10" t="e">
        <f t="shared" ref="AA16:AX16" si="8">AA6*0.9</f>
        <v>#REF!</v>
      </c>
      <c r="AB16" s="10" t="e">
        <f t="shared" si="8"/>
        <v>#REF!</v>
      </c>
      <c r="AC16" s="10" t="e">
        <f t="shared" si="8"/>
        <v>#REF!</v>
      </c>
      <c r="AD16" s="10" t="e">
        <f t="shared" si="8"/>
        <v>#REF!</v>
      </c>
      <c r="AE16" s="10" t="e">
        <f t="shared" si="8"/>
        <v>#REF!</v>
      </c>
      <c r="AF16" s="10" t="e">
        <f t="shared" si="8"/>
        <v>#REF!</v>
      </c>
      <c r="AG16" s="10" t="e">
        <f t="shared" si="8"/>
        <v>#REF!</v>
      </c>
      <c r="AH16" s="10" t="e">
        <f t="shared" si="8"/>
        <v>#REF!</v>
      </c>
      <c r="AI16" s="10" t="e">
        <f t="shared" si="8"/>
        <v>#REF!</v>
      </c>
      <c r="AJ16" s="10" t="e">
        <f t="shared" si="8"/>
        <v>#REF!</v>
      </c>
      <c r="AK16" s="10" t="e">
        <f t="shared" si="8"/>
        <v>#REF!</v>
      </c>
      <c r="AL16" s="10" t="e">
        <f t="shared" si="8"/>
        <v>#REF!</v>
      </c>
      <c r="AM16" s="10" t="e">
        <f t="shared" si="8"/>
        <v>#REF!</v>
      </c>
      <c r="AN16" s="10" t="e">
        <f t="shared" si="8"/>
        <v>#REF!</v>
      </c>
      <c r="AO16" s="10" t="e">
        <f t="shared" si="8"/>
        <v>#REF!</v>
      </c>
      <c r="AP16" s="10" t="e">
        <f t="shared" si="8"/>
        <v>#REF!</v>
      </c>
      <c r="AQ16" s="10" t="e">
        <f t="shared" si="8"/>
        <v>#REF!</v>
      </c>
      <c r="AR16" s="10" t="e">
        <f t="shared" si="8"/>
        <v>#REF!</v>
      </c>
      <c r="AS16" s="10" t="e">
        <f t="shared" si="8"/>
        <v>#REF!</v>
      </c>
      <c r="AT16" s="10" t="e">
        <f t="shared" si="8"/>
        <v>#REF!</v>
      </c>
      <c r="AU16" s="10" t="e">
        <f t="shared" si="8"/>
        <v>#REF!</v>
      </c>
      <c r="AV16" s="10" t="e">
        <f t="shared" si="8"/>
        <v>#REF!</v>
      </c>
      <c r="AW16" s="10" t="e">
        <f t="shared" si="8"/>
        <v>#REF!</v>
      </c>
      <c r="AX16" s="10" t="e">
        <f t="shared" si="8"/>
        <v>#REF!</v>
      </c>
      <c r="AY16" s="10" t="e">
        <f t="shared" ref="AY16:BF16" si="9">AY6*0.9</f>
        <v>#REF!</v>
      </c>
      <c r="AZ16" s="10" t="e">
        <f t="shared" si="9"/>
        <v>#REF!</v>
      </c>
      <c r="BA16" s="10" t="e">
        <f t="shared" si="9"/>
        <v>#REF!</v>
      </c>
      <c r="BB16" s="10" t="e">
        <f t="shared" si="9"/>
        <v>#REF!</v>
      </c>
      <c r="BC16" s="10" t="e">
        <f t="shared" si="9"/>
        <v>#REF!</v>
      </c>
      <c r="BD16" s="10" t="e">
        <f t="shared" si="9"/>
        <v>#REF!</v>
      </c>
      <c r="BE16" s="10" t="e">
        <f t="shared" si="9"/>
        <v>#REF!</v>
      </c>
      <c r="BF16" s="10" t="e">
        <f t="shared" si="9"/>
        <v>#REF!</v>
      </c>
      <c r="BG16" s="10" t="e">
        <f t="shared" ref="BG16:BH16" si="10">BG6*0.9</f>
        <v>#REF!</v>
      </c>
      <c r="BH16" s="10" t="e">
        <f t="shared" si="10"/>
        <v>#REF!</v>
      </c>
    </row>
    <row r="17" spans="1:70" s="14" customFormat="1" ht="12" customHeight="1" x14ac:dyDescent="0.2">
      <c r="A17" s="42">
        <v>2</v>
      </c>
      <c r="B17" s="10" t="e">
        <f>B7*0.9+2200</f>
        <v>#REF!</v>
      </c>
      <c r="C17" s="10" t="e">
        <f>C7*0.9+2200</f>
        <v>#REF!</v>
      </c>
      <c r="D17" s="10" t="e">
        <f>D7*0.9+4200</f>
        <v>#REF!</v>
      </c>
      <c r="E17" s="10" t="e">
        <f>E7*0.9+4200</f>
        <v>#REF!</v>
      </c>
      <c r="F17" s="10" t="e">
        <f>F7*0.9+4200</f>
        <v>#REF!</v>
      </c>
      <c r="G17" s="10" t="e">
        <f>G7*0.9+4200</f>
        <v>#REF!</v>
      </c>
      <c r="H17" s="10" t="e">
        <f>H7*0.9+4200</f>
        <v>#REF!</v>
      </c>
      <c r="I17" s="10" t="e">
        <f t="shared" ref="I17:Z17" si="11">I7*0.9+3400</f>
        <v>#REF!</v>
      </c>
      <c r="J17" s="10" t="e">
        <f t="shared" si="11"/>
        <v>#REF!</v>
      </c>
      <c r="K17" s="10" t="e">
        <f t="shared" si="11"/>
        <v>#REF!</v>
      </c>
      <c r="L17" s="10" t="e">
        <f t="shared" si="11"/>
        <v>#REF!</v>
      </c>
      <c r="M17" s="10" t="e">
        <f t="shared" si="11"/>
        <v>#REF!</v>
      </c>
      <c r="N17" s="10" t="e">
        <f t="shared" si="11"/>
        <v>#REF!</v>
      </c>
      <c r="O17" s="10" t="e">
        <f t="shared" si="11"/>
        <v>#REF!</v>
      </c>
      <c r="P17" s="10" t="e">
        <f t="shared" si="11"/>
        <v>#REF!</v>
      </c>
      <c r="Q17" s="10" t="e">
        <f t="shared" si="11"/>
        <v>#REF!</v>
      </c>
      <c r="R17" s="10" t="e">
        <f t="shared" si="11"/>
        <v>#REF!</v>
      </c>
      <c r="S17" s="10" t="e">
        <f t="shared" si="11"/>
        <v>#REF!</v>
      </c>
      <c r="T17" s="10" t="e">
        <f t="shared" si="11"/>
        <v>#REF!</v>
      </c>
      <c r="U17" s="10" t="e">
        <f t="shared" si="11"/>
        <v>#REF!</v>
      </c>
      <c r="V17" s="10" t="e">
        <f t="shared" si="11"/>
        <v>#REF!</v>
      </c>
      <c r="W17" s="10" t="e">
        <f t="shared" si="11"/>
        <v>#REF!</v>
      </c>
      <c r="X17" s="10" t="e">
        <f t="shared" si="11"/>
        <v>#REF!</v>
      </c>
      <c r="Y17" s="10" t="e">
        <f t="shared" si="11"/>
        <v>#REF!</v>
      </c>
      <c r="Z17" s="10" t="e">
        <f t="shared" si="11"/>
        <v>#REF!</v>
      </c>
      <c r="AA17" s="10" t="e">
        <f t="shared" ref="AA17:AX17" si="12">AA7*0.9</f>
        <v>#REF!</v>
      </c>
      <c r="AB17" s="10" t="e">
        <f t="shared" si="12"/>
        <v>#REF!</v>
      </c>
      <c r="AC17" s="10" t="e">
        <f t="shared" si="12"/>
        <v>#REF!</v>
      </c>
      <c r="AD17" s="10" t="e">
        <f t="shared" si="12"/>
        <v>#REF!</v>
      </c>
      <c r="AE17" s="10" t="e">
        <f t="shared" si="12"/>
        <v>#REF!</v>
      </c>
      <c r="AF17" s="10" t="e">
        <f t="shared" si="12"/>
        <v>#REF!</v>
      </c>
      <c r="AG17" s="10" t="e">
        <f t="shared" si="12"/>
        <v>#REF!</v>
      </c>
      <c r="AH17" s="10" t="e">
        <f t="shared" si="12"/>
        <v>#REF!</v>
      </c>
      <c r="AI17" s="10" t="e">
        <f t="shared" si="12"/>
        <v>#REF!</v>
      </c>
      <c r="AJ17" s="10" t="e">
        <f t="shared" si="12"/>
        <v>#REF!</v>
      </c>
      <c r="AK17" s="10" t="e">
        <f t="shared" si="12"/>
        <v>#REF!</v>
      </c>
      <c r="AL17" s="10" t="e">
        <f t="shared" si="12"/>
        <v>#REF!</v>
      </c>
      <c r="AM17" s="10" t="e">
        <f t="shared" si="12"/>
        <v>#REF!</v>
      </c>
      <c r="AN17" s="10" t="e">
        <f t="shared" si="12"/>
        <v>#REF!</v>
      </c>
      <c r="AO17" s="10" t="e">
        <f t="shared" si="12"/>
        <v>#REF!</v>
      </c>
      <c r="AP17" s="10" t="e">
        <f t="shared" si="12"/>
        <v>#REF!</v>
      </c>
      <c r="AQ17" s="10" t="e">
        <f t="shared" si="12"/>
        <v>#REF!</v>
      </c>
      <c r="AR17" s="10" t="e">
        <f t="shared" si="12"/>
        <v>#REF!</v>
      </c>
      <c r="AS17" s="10" t="e">
        <f t="shared" si="12"/>
        <v>#REF!</v>
      </c>
      <c r="AT17" s="10" t="e">
        <f t="shared" si="12"/>
        <v>#REF!</v>
      </c>
      <c r="AU17" s="10" t="e">
        <f t="shared" si="12"/>
        <v>#REF!</v>
      </c>
      <c r="AV17" s="10" t="e">
        <f t="shared" si="12"/>
        <v>#REF!</v>
      </c>
      <c r="AW17" s="10" t="e">
        <f t="shared" si="12"/>
        <v>#REF!</v>
      </c>
      <c r="AX17" s="10" t="e">
        <f t="shared" si="12"/>
        <v>#REF!</v>
      </c>
      <c r="AY17" s="10" t="e">
        <f t="shared" ref="AY17:BF17" si="13">AY7*0.9</f>
        <v>#REF!</v>
      </c>
      <c r="AZ17" s="10" t="e">
        <f t="shared" si="13"/>
        <v>#REF!</v>
      </c>
      <c r="BA17" s="10" t="e">
        <f t="shared" si="13"/>
        <v>#REF!</v>
      </c>
      <c r="BB17" s="10" t="e">
        <f t="shared" si="13"/>
        <v>#REF!</v>
      </c>
      <c r="BC17" s="10" t="e">
        <f t="shared" si="13"/>
        <v>#REF!</v>
      </c>
      <c r="BD17" s="10" t="e">
        <f t="shared" si="13"/>
        <v>#REF!</v>
      </c>
      <c r="BE17" s="10" t="e">
        <f t="shared" si="13"/>
        <v>#REF!</v>
      </c>
      <c r="BF17" s="10" t="e">
        <f t="shared" si="13"/>
        <v>#REF!</v>
      </c>
      <c r="BG17" s="10" t="e">
        <f t="shared" ref="BG17:BH17" si="14">BG7*0.9</f>
        <v>#REF!</v>
      </c>
      <c r="BH17" s="10" t="e">
        <f t="shared" si="14"/>
        <v>#REF!</v>
      </c>
    </row>
    <row r="18" spans="1:70" s="14" customFormat="1" ht="12" customHeight="1" x14ac:dyDescent="0.2">
      <c r="A18" s="33" t="s">
        <v>54</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row>
    <row r="19" spans="1:70" s="14" customFormat="1" ht="12" customHeight="1" x14ac:dyDescent="0.2">
      <c r="A19" s="42">
        <v>1</v>
      </c>
      <c r="B19" s="10" t="e">
        <f>B9*0.9+1100</f>
        <v>#REF!</v>
      </c>
      <c r="C19" s="10" t="e">
        <f>C9*0.9+1100</f>
        <v>#REF!</v>
      </c>
      <c r="D19" s="10" t="e">
        <f>D9*0.9+2100</f>
        <v>#REF!</v>
      </c>
      <c r="E19" s="10" t="e">
        <f>E9*0.9+2100</f>
        <v>#REF!</v>
      </c>
      <c r="F19" s="10" t="e">
        <f>F9*0.9+2100</f>
        <v>#REF!</v>
      </c>
      <c r="G19" s="10" t="e">
        <f>G9*0.9+2100</f>
        <v>#REF!</v>
      </c>
      <c r="H19" s="10" t="e">
        <f>H9*0.9+2100</f>
        <v>#REF!</v>
      </c>
      <c r="I19" s="10" t="e">
        <f t="shared" ref="I19:Z19" si="15">I9*0.9+1700</f>
        <v>#REF!</v>
      </c>
      <c r="J19" s="10" t="e">
        <f t="shared" si="15"/>
        <v>#REF!</v>
      </c>
      <c r="K19" s="10" t="e">
        <f t="shared" si="15"/>
        <v>#REF!</v>
      </c>
      <c r="L19" s="10" t="e">
        <f t="shared" si="15"/>
        <v>#REF!</v>
      </c>
      <c r="M19" s="10" t="e">
        <f t="shared" si="15"/>
        <v>#REF!</v>
      </c>
      <c r="N19" s="10" t="e">
        <f t="shared" si="15"/>
        <v>#REF!</v>
      </c>
      <c r="O19" s="10" t="e">
        <f t="shared" si="15"/>
        <v>#REF!</v>
      </c>
      <c r="P19" s="10" t="e">
        <f t="shared" si="15"/>
        <v>#REF!</v>
      </c>
      <c r="Q19" s="10" t="e">
        <f t="shared" si="15"/>
        <v>#REF!</v>
      </c>
      <c r="R19" s="10" t="e">
        <f t="shared" si="15"/>
        <v>#REF!</v>
      </c>
      <c r="S19" s="10" t="e">
        <f t="shared" si="15"/>
        <v>#REF!</v>
      </c>
      <c r="T19" s="10" t="e">
        <f t="shared" si="15"/>
        <v>#REF!</v>
      </c>
      <c r="U19" s="10" t="e">
        <f t="shared" si="15"/>
        <v>#REF!</v>
      </c>
      <c r="V19" s="10" t="e">
        <f t="shared" si="15"/>
        <v>#REF!</v>
      </c>
      <c r="W19" s="10" t="e">
        <f t="shared" si="15"/>
        <v>#REF!</v>
      </c>
      <c r="X19" s="10" t="e">
        <f t="shared" si="15"/>
        <v>#REF!</v>
      </c>
      <c r="Y19" s="10" t="e">
        <f t="shared" si="15"/>
        <v>#REF!</v>
      </c>
      <c r="Z19" s="10" t="e">
        <f t="shared" si="15"/>
        <v>#REF!</v>
      </c>
      <c r="AA19" s="10" t="e">
        <f t="shared" ref="AA19:AX19" si="16">AA9*0.9</f>
        <v>#REF!</v>
      </c>
      <c r="AB19" s="10" t="e">
        <f t="shared" si="16"/>
        <v>#REF!</v>
      </c>
      <c r="AC19" s="10" t="e">
        <f t="shared" si="16"/>
        <v>#REF!</v>
      </c>
      <c r="AD19" s="10" t="e">
        <f t="shared" si="16"/>
        <v>#REF!</v>
      </c>
      <c r="AE19" s="10" t="e">
        <f t="shared" si="16"/>
        <v>#REF!</v>
      </c>
      <c r="AF19" s="10" t="e">
        <f t="shared" si="16"/>
        <v>#REF!</v>
      </c>
      <c r="AG19" s="10" t="e">
        <f t="shared" si="16"/>
        <v>#REF!</v>
      </c>
      <c r="AH19" s="10" t="e">
        <f t="shared" si="16"/>
        <v>#REF!</v>
      </c>
      <c r="AI19" s="10" t="e">
        <f t="shared" si="16"/>
        <v>#REF!</v>
      </c>
      <c r="AJ19" s="10" t="e">
        <f t="shared" si="16"/>
        <v>#REF!</v>
      </c>
      <c r="AK19" s="10" t="e">
        <f t="shared" si="16"/>
        <v>#REF!</v>
      </c>
      <c r="AL19" s="10" t="e">
        <f t="shared" si="16"/>
        <v>#REF!</v>
      </c>
      <c r="AM19" s="10" t="e">
        <f t="shared" si="16"/>
        <v>#REF!</v>
      </c>
      <c r="AN19" s="10" t="e">
        <f t="shared" si="16"/>
        <v>#REF!</v>
      </c>
      <c r="AO19" s="10" t="e">
        <f t="shared" si="16"/>
        <v>#REF!</v>
      </c>
      <c r="AP19" s="10" t="e">
        <f t="shared" si="16"/>
        <v>#REF!</v>
      </c>
      <c r="AQ19" s="10" t="e">
        <f t="shared" si="16"/>
        <v>#REF!</v>
      </c>
      <c r="AR19" s="10" t="e">
        <f t="shared" si="16"/>
        <v>#REF!</v>
      </c>
      <c r="AS19" s="10" t="e">
        <f t="shared" si="16"/>
        <v>#REF!</v>
      </c>
      <c r="AT19" s="10" t="e">
        <f t="shared" si="16"/>
        <v>#REF!</v>
      </c>
      <c r="AU19" s="10" t="e">
        <f t="shared" si="16"/>
        <v>#REF!</v>
      </c>
      <c r="AV19" s="10" t="e">
        <f t="shared" si="16"/>
        <v>#REF!</v>
      </c>
      <c r="AW19" s="10" t="e">
        <f t="shared" si="16"/>
        <v>#REF!</v>
      </c>
      <c r="AX19" s="10" t="e">
        <f t="shared" si="16"/>
        <v>#REF!</v>
      </c>
      <c r="AY19" s="10" t="e">
        <f t="shared" ref="AY19:BF19" si="17">AY9*0.9</f>
        <v>#REF!</v>
      </c>
      <c r="AZ19" s="10" t="e">
        <f t="shared" si="17"/>
        <v>#REF!</v>
      </c>
      <c r="BA19" s="10" t="e">
        <f t="shared" si="17"/>
        <v>#REF!</v>
      </c>
      <c r="BB19" s="10" t="e">
        <f t="shared" si="17"/>
        <v>#REF!</v>
      </c>
      <c r="BC19" s="10" t="e">
        <f t="shared" si="17"/>
        <v>#REF!</v>
      </c>
      <c r="BD19" s="10" t="e">
        <f t="shared" si="17"/>
        <v>#REF!</v>
      </c>
      <c r="BE19" s="10" t="e">
        <f t="shared" si="17"/>
        <v>#REF!</v>
      </c>
      <c r="BF19" s="10" t="e">
        <f t="shared" si="17"/>
        <v>#REF!</v>
      </c>
      <c r="BG19" s="10" t="e">
        <f t="shared" ref="BG19:BH19" si="18">BG9*0.9</f>
        <v>#REF!</v>
      </c>
      <c r="BH19" s="10" t="e">
        <f t="shared" si="18"/>
        <v>#REF!</v>
      </c>
    </row>
    <row r="20" spans="1:70" s="14" customFormat="1" ht="12" customHeight="1" x14ac:dyDescent="0.2">
      <c r="A20" s="42">
        <v>2</v>
      </c>
      <c r="B20" s="10" t="e">
        <f>B10*0.9+2200</f>
        <v>#REF!</v>
      </c>
      <c r="C20" s="10" t="e">
        <f>C10*0.9+2200</f>
        <v>#REF!</v>
      </c>
      <c r="D20" s="10" t="e">
        <f>D10*0.9+4200</f>
        <v>#REF!</v>
      </c>
      <c r="E20" s="10" t="e">
        <f>E10*0.9+4200</f>
        <v>#REF!</v>
      </c>
      <c r="F20" s="10" t="e">
        <f>F10*0.9+4200</f>
        <v>#REF!</v>
      </c>
      <c r="G20" s="10" t="e">
        <f>G10*0.9+4200</f>
        <v>#REF!</v>
      </c>
      <c r="H20" s="10" t="e">
        <f>H10*0.9+4200</f>
        <v>#REF!</v>
      </c>
      <c r="I20" s="10" t="e">
        <f t="shared" ref="I20:Z20" si="19">I10*0.9+3400</f>
        <v>#REF!</v>
      </c>
      <c r="J20" s="10" t="e">
        <f t="shared" si="19"/>
        <v>#REF!</v>
      </c>
      <c r="K20" s="10" t="e">
        <f t="shared" si="19"/>
        <v>#REF!</v>
      </c>
      <c r="L20" s="10" t="e">
        <f t="shared" si="19"/>
        <v>#REF!</v>
      </c>
      <c r="M20" s="10" t="e">
        <f t="shared" si="19"/>
        <v>#REF!</v>
      </c>
      <c r="N20" s="10" t="e">
        <f t="shared" si="19"/>
        <v>#REF!</v>
      </c>
      <c r="O20" s="10" t="e">
        <f t="shared" si="19"/>
        <v>#REF!</v>
      </c>
      <c r="P20" s="10" t="e">
        <f t="shared" si="19"/>
        <v>#REF!</v>
      </c>
      <c r="Q20" s="10" t="e">
        <f t="shared" si="19"/>
        <v>#REF!</v>
      </c>
      <c r="R20" s="10" t="e">
        <f t="shared" si="19"/>
        <v>#REF!</v>
      </c>
      <c r="S20" s="10" t="e">
        <f t="shared" si="19"/>
        <v>#REF!</v>
      </c>
      <c r="T20" s="10" t="e">
        <f t="shared" si="19"/>
        <v>#REF!</v>
      </c>
      <c r="U20" s="10" t="e">
        <f t="shared" si="19"/>
        <v>#REF!</v>
      </c>
      <c r="V20" s="10" t="e">
        <f t="shared" si="19"/>
        <v>#REF!</v>
      </c>
      <c r="W20" s="10" t="e">
        <f t="shared" si="19"/>
        <v>#REF!</v>
      </c>
      <c r="X20" s="10" t="e">
        <f t="shared" si="19"/>
        <v>#REF!</v>
      </c>
      <c r="Y20" s="10" t="e">
        <f t="shared" si="19"/>
        <v>#REF!</v>
      </c>
      <c r="Z20" s="10" t="e">
        <f t="shared" si="19"/>
        <v>#REF!</v>
      </c>
      <c r="AA20" s="10" t="e">
        <f t="shared" ref="AA20:AX20" si="20">AA10*0.9</f>
        <v>#REF!</v>
      </c>
      <c r="AB20" s="10" t="e">
        <f t="shared" si="20"/>
        <v>#REF!</v>
      </c>
      <c r="AC20" s="10" t="e">
        <f t="shared" si="20"/>
        <v>#REF!</v>
      </c>
      <c r="AD20" s="10" t="e">
        <f t="shared" si="20"/>
        <v>#REF!</v>
      </c>
      <c r="AE20" s="10" t="e">
        <f t="shared" si="20"/>
        <v>#REF!</v>
      </c>
      <c r="AF20" s="10" t="e">
        <f t="shared" si="20"/>
        <v>#REF!</v>
      </c>
      <c r="AG20" s="10" t="e">
        <f t="shared" si="20"/>
        <v>#REF!</v>
      </c>
      <c r="AH20" s="10" t="e">
        <f t="shared" si="20"/>
        <v>#REF!</v>
      </c>
      <c r="AI20" s="10" t="e">
        <f t="shared" si="20"/>
        <v>#REF!</v>
      </c>
      <c r="AJ20" s="10" t="e">
        <f t="shared" si="20"/>
        <v>#REF!</v>
      </c>
      <c r="AK20" s="10" t="e">
        <f t="shared" si="20"/>
        <v>#REF!</v>
      </c>
      <c r="AL20" s="10" t="e">
        <f t="shared" si="20"/>
        <v>#REF!</v>
      </c>
      <c r="AM20" s="10" t="e">
        <f t="shared" si="20"/>
        <v>#REF!</v>
      </c>
      <c r="AN20" s="10" t="e">
        <f t="shared" si="20"/>
        <v>#REF!</v>
      </c>
      <c r="AO20" s="10" t="e">
        <f t="shared" si="20"/>
        <v>#REF!</v>
      </c>
      <c r="AP20" s="10" t="e">
        <f t="shared" si="20"/>
        <v>#REF!</v>
      </c>
      <c r="AQ20" s="10" t="e">
        <f t="shared" si="20"/>
        <v>#REF!</v>
      </c>
      <c r="AR20" s="10" t="e">
        <f t="shared" si="20"/>
        <v>#REF!</v>
      </c>
      <c r="AS20" s="10" t="e">
        <f t="shared" si="20"/>
        <v>#REF!</v>
      </c>
      <c r="AT20" s="10" t="e">
        <f t="shared" si="20"/>
        <v>#REF!</v>
      </c>
      <c r="AU20" s="10" t="e">
        <f t="shared" si="20"/>
        <v>#REF!</v>
      </c>
      <c r="AV20" s="10" t="e">
        <f t="shared" si="20"/>
        <v>#REF!</v>
      </c>
      <c r="AW20" s="10" t="e">
        <f t="shared" si="20"/>
        <v>#REF!</v>
      </c>
      <c r="AX20" s="10" t="e">
        <f t="shared" si="20"/>
        <v>#REF!</v>
      </c>
      <c r="AY20" s="10" t="e">
        <f t="shared" ref="AY20:BF20" si="21">AY10*0.9</f>
        <v>#REF!</v>
      </c>
      <c r="AZ20" s="10" t="e">
        <f t="shared" si="21"/>
        <v>#REF!</v>
      </c>
      <c r="BA20" s="10" t="e">
        <f t="shared" si="21"/>
        <v>#REF!</v>
      </c>
      <c r="BB20" s="10" t="e">
        <f t="shared" si="21"/>
        <v>#REF!</v>
      </c>
      <c r="BC20" s="10" t="e">
        <f t="shared" si="21"/>
        <v>#REF!</v>
      </c>
      <c r="BD20" s="10" t="e">
        <f t="shared" si="21"/>
        <v>#REF!</v>
      </c>
      <c r="BE20" s="10" t="e">
        <f t="shared" si="21"/>
        <v>#REF!</v>
      </c>
      <c r="BF20" s="10" t="e">
        <f t="shared" si="21"/>
        <v>#REF!</v>
      </c>
      <c r="BG20" s="10" t="e">
        <f t="shared" ref="BG20:BH20" si="22">BG10*0.9</f>
        <v>#REF!</v>
      </c>
      <c r="BH20" s="10" t="e">
        <f t="shared" si="22"/>
        <v>#REF!</v>
      </c>
    </row>
    <row r="21" spans="1:70" s="1" customFormat="1" x14ac:dyDescent="0.2"/>
    <row r="22" spans="1:70" s="22" customFormat="1" ht="15" customHeight="1" x14ac:dyDescent="0.2">
      <c r="A22" s="6" t="s">
        <v>153</v>
      </c>
      <c r="B22" s="6" t="s">
        <v>153</v>
      </c>
      <c r="C22" s="6" t="s">
        <v>153</v>
      </c>
      <c r="D22" s="6" t="s">
        <v>153</v>
      </c>
      <c r="E22" s="6" t="s">
        <v>153</v>
      </c>
      <c r="F22" s="6" t="s">
        <v>153</v>
      </c>
      <c r="G22" s="6" t="s">
        <v>153</v>
      </c>
      <c r="H22" s="6" t="s">
        <v>153</v>
      </c>
      <c r="I22" s="6" t="s">
        <v>153</v>
      </c>
      <c r="J22" s="6" t="s">
        <v>153</v>
      </c>
      <c r="K22" s="6" t="s">
        <v>153</v>
      </c>
      <c r="L22" s="6" t="s">
        <v>153</v>
      </c>
      <c r="M22" s="6" t="s">
        <v>153</v>
      </c>
      <c r="N22" s="6" t="s">
        <v>153</v>
      </c>
      <c r="O22" s="6" t="s">
        <v>153</v>
      </c>
      <c r="P22" s="6" t="s">
        <v>153</v>
      </c>
      <c r="Q22" s="6" t="s">
        <v>153</v>
      </c>
      <c r="R22" s="6" t="s">
        <v>153</v>
      </c>
      <c r="S22" s="6" t="s">
        <v>153</v>
      </c>
      <c r="T22" s="6" t="s">
        <v>153</v>
      </c>
      <c r="U22" s="6" t="s">
        <v>153</v>
      </c>
      <c r="V22" s="6" t="s">
        <v>153</v>
      </c>
      <c r="W22" s="6" t="s">
        <v>153</v>
      </c>
      <c r="X22" s="6" t="s">
        <v>153</v>
      </c>
      <c r="Y22" s="6" t="s">
        <v>153</v>
      </c>
      <c r="Z22" s="6" t="s">
        <v>153</v>
      </c>
      <c r="AA22" s="6" t="s">
        <v>153</v>
      </c>
      <c r="AB22" s="6" t="s">
        <v>153</v>
      </c>
      <c r="AC22" s="6" t="s">
        <v>153</v>
      </c>
      <c r="AD22" s="6" t="s">
        <v>153</v>
      </c>
      <c r="AE22" s="6" t="s">
        <v>153</v>
      </c>
      <c r="AF22" s="6" t="s">
        <v>153</v>
      </c>
      <c r="AG22" s="6" t="s">
        <v>153</v>
      </c>
      <c r="AH22" s="6" t="s">
        <v>153</v>
      </c>
      <c r="AI22" s="6" t="s">
        <v>153</v>
      </c>
      <c r="AJ22" s="6" t="s">
        <v>153</v>
      </c>
      <c r="AK22" s="6" t="s">
        <v>153</v>
      </c>
      <c r="AL22" s="6" t="s">
        <v>153</v>
      </c>
      <c r="AM22" s="6" t="s">
        <v>153</v>
      </c>
      <c r="AN22" s="6" t="s">
        <v>153</v>
      </c>
      <c r="AO22" s="6" t="s">
        <v>153</v>
      </c>
      <c r="AP22" s="6" t="s">
        <v>153</v>
      </c>
      <c r="AQ22" s="6" t="s">
        <v>153</v>
      </c>
      <c r="AR22" s="6" t="s">
        <v>153</v>
      </c>
      <c r="AS22" s="6" t="s">
        <v>153</v>
      </c>
      <c r="AT22" s="6" t="s">
        <v>153</v>
      </c>
      <c r="AU22" s="6" t="s">
        <v>153</v>
      </c>
      <c r="AV22" s="6" t="s">
        <v>153</v>
      </c>
      <c r="AW22" s="6" t="s">
        <v>153</v>
      </c>
      <c r="AX22" s="6"/>
      <c r="AY22" s="6"/>
      <c r="AZ22" s="6"/>
      <c r="BA22" s="6"/>
      <c r="BB22" s="6"/>
      <c r="BC22" s="6"/>
      <c r="BD22" s="6"/>
      <c r="BE22" s="6"/>
      <c r="BF22" s="6"/>
      <c r="BG22" s="6"/>
      <c r="BH22" s="6"/>
    </row>
    <row r="23" spans="1:70" s="11" customFormat="1" ht="25.5" x14ac:dyDescent="0.2">
      <c r="A23" s="74" t="s">
        <v>52</v>
      </c>
      <c r="B23" s="10" t="str">
        <f>B3</f>
        <v>20.12.2020-24.12.2020</v>
      </c>
      <c r="C23" s="10" t="e">
        <f t="shared" ref="C23:V23" si="23">C13</f>
        <v>#REF!</v>
      </c>
      <c r="D23" s="10" t="e">
        <f t="shared" si="23"/>
        <v>#REF!</v>
      </c>
      <c r="E23" s="10" t="e">
        <f t="shared" si="23"/>
        <v>#REF!</v>
      </c>
      <c r="F23" s="10" t="e">
        <f t="shared" si="23"/>
        <v>#REF!</v>
      </c>
      <c r="G23" s="10" t="e">
        <f t="shared" si="23"/>
        <v>#REF!</v>
      </c>
      <c r="H23" s="10" t="e">
        <f t="shared" si="23"/>
        <v>#REF!</v>
      </c>
      <c r="I23" s="10" t="e">
        <f t="shared" si="23"/>
        <v>#REF!</v>
      </c>
      <c r="J23" s="10" t="e">
        <f t="shared" si="23"/>
        <v>#REF!</v>
      </c>
      <c r="K23" s="10" t="e">
        <f t="shared" si="23"/>
        <v>#REF!</v>
      </c>
      <c r="L23" s="10" t="e">
        <f t="shared" si="23"/>
        <v>#REF!</v>
      </c>
      <c r="M23" s="10" t="e">
        <f t="shared" si="23"/>
        <v>#REF!</v>
      </c>
      <c r="N23" s="10" t="e">
        <f t="shared" si="23"/>
        <v>#REF!</v>
      </c>
      <c r="O23" s="10" t="e">
        <f t="shared" si="23"/>
        <v>#REF!</v>
      </c>
      <c r="P23" s="10" t="e">
        <f t="shared" si="23"/>
        <v>#REF!</v>
      </c>
      <c r="Q23" s="10" t="e">
        <f t="shared" si="23"/>
        <v>#REF!</v>
      </c>
      <c r="R23" s="10" t="e">
        <f t="shared" si="23"/>
        <v>#REF!</v>
      </c>
      <c r="S23" s="10" t="e">
        <f t="shared" si="23"/>
        <v>#REF!</v>
      </c>
      <c r="T23" s="10" t="e">
        <f t="shared" si="23"/>
        <v>#REF!</v>
      </c>
      <c r="U23" s="10" t="e">
        <f t="shared" si="23"/>
        <v>#REF!</v>
      </c>
      <c r="V23" s="10" t="e">
        <f t="shared" si="23"/>
        <v>#REF!</v>
      </c>
      <c r="W23" s="73" t="e">
        <f t="shared" ref="W23:AX23" si="24">W3</f>
        <v>#REF!</v>
      </c>
      <c r="X23" s="73" t="e">
        <f t="shared" si="24"/>
        <v>#REF!</v>
      </c>
      <c r="Y23" s="73" t="e">
        <f t="shared" si="24"/>
        <v>#REF!</v>
      </c>
      <c r="Z23" s="73" t="e">
        <f t="shared" si="24"/>
        <v>#REF!</v>
      </c>
      <c r="AA23" s="73" t="e">
        <f t="shared" si="24"/>
        <v>#REF!</v>
      </c>
      <c r="AB23" s="73" t="e">
        <f t="shared" si="24"/>
        <v>#REF!</v>
      </c>
      <c r="AC23" s="73" t="e">
        <f t="shared" si="24"/>
        <v>#REF!</v>
      </c>
      <c r="AD23" s="73" t="e">
        <f t="shared" si="24"/>
        <v>#REF!</v>
      </c>
      <c r="AE23" s="73" t="e">
        <f t="shared" si="24"/>
        <v>#REF!</v>
      </c>
      <c r="AF23" s="73" t="e">
        <f t="shared" si="24"/>
        <v>#REF!</v>
      </c>
      <c r="AG23" s="73" t="e">
        <f t="shared" si="24"/>
        <v>#REF!</v>
      </c>
      <c r="AH23" s="73" t="e">
        <f t="shared" si="24"/>
        <v>#REF!</v>
      </c>
      <c r="AI23" s="73" t="e">
        <f t="shared" si="24"/>
        <v>#REF!</v>
      </c>
      <c r="AJ23" s="73" t="e">
        <f t="shared" si="24"/>
        <v>#REF!</v>
      </c>
      <c r="AK23" s="73" t="e">
        <f t="shared" si="24"/>
        <v>#REF!</v>
      </c>
      <c r="AL23" s="73" t="e">
        <f t="shared" si="24"/>
        <v>#REF!</v>
      </c>
      <c r="AM23" s="73" t="e">
        <f t="shared" si="24"/>
        <v>#REF!</v>
      </c>
      <c r="AN23" s="73" t="e">
        <f t="shared" si="24"/>
        <v>#REF!</v>
      </c>
      <c r="AO23" s="73" t="e">
        <f t="shared" si="24"/>
        <v>#REF!</v>
      </c>
      <c r="AP23" s="73" t="e">
        <f t="shared" si="24"/>
        <v>#REF!</v>
      </c>
      <c r="AQ23" s="73" t="e">
        <f t="shared" si="24"/>
        <v>#REF!</v>
      </c>
      <c r="AR23" s="73" t="e">
        <f t="shared" si="24"/>
        <v>#REF!</v>
      </c>
      <c r="AS23" s="73" t="e">
        <f t="shared" si="24"/>
        <v>#REF!</v>
      </c>
      <c r="AT23" s="73" t="e">
        <f t="shared" si="24"/>
        <v>#REF!</v>
      </c>
      <c r="AU23" s="73" t="e">
        <f t="shared" si="24"/>
        <v>#REF!</v>
      </c>
      <c r="AV23" s="73" t="e">
        <f t="shared" si="24"/>
        <v>#REF!</v>
      </c>
      <c r="AW23" s="73" t="e">
        <f t="shared" si="24"/>
        <v>#REF!</v>
      </c>
      <c r="AX23" s="73" t="e">
        <f t="shared" si="24"/>
        <v>#REF!</v>
      </c>
      <c r="AY23" s="73" t="e">
        <f t="shared" ref="AY23:BF23" si="25">AY3</f>
        <v>#REF!</v>
      </c>
      <c r="AZ23" s="73" t="e">
        <f t="shared" si="25"/>
        <v>#REF!</v>
      </c>
      <c r="BA23" s="73" t="e">
        <f t="shared" si="25"/>
        <v>#REF!</v>
      </c>
      <c r="BB23" s="73" t="e">
        <f t="shared" si="25"/>
        <v>#REF!</v>
      </c>
      <c r="BC23" s="73" t="e">
        <f t="shared" si="25"/>
        <v>#REF!</v>
      </c>
      <c r="BD23" s="73" t="e">
        <f t="shared" si="25"/>
        <v>#REF!</v>
      </c>
      <c r="BE23" s="73" t="e">
        <f t="shared" si="25"/>
        <v>#REF!</v>
      </c>
      <c r="BF23" s="73" t="e">
        <f t="shared" si="25"/>
        <v>#REF!</v>
      </c>
      <c r="BG23" s="73" t="e">
        <f t="shared" ref="BG23:BH23" si="26">BG3</f>
        <v>#REF!</v>
      </c>
      <c r="BH23" s="73" t="e">
        <f t="shared" si="26"/>
        <v>#REF!</v>
      </c>
    </row>
    <row r="24" spans="1:70" s="11" customFormat="1" ht="18" customHeight="1" x14ac:dyDescent="0.2">
      <c r="A24" s="74"/>
      <c r="B24" s="10"/>
      <c r="C24" s="10"/>
      <c r="D24" s="10"/>
      <c r="E24" s="10"/>
      <c r="F24" s="10"/>
      <c r="G24" s="10"/>
      <c r="H24" s="10"/>
      <c r="I24" s="10"/>
      <c r="J24" s="10"/>
      <c r="K24" s="10"/>
      <c r="L24" s="10"/>
      <c r="M24" s="10"/>
      <c r="N24" s="10"/>
      <c r="O24" s="10"/>
      <c r="P24" s="10"/>
      <c r="Q24" s="10"/>
      <c r="R24" s="10"/>
      <c r="S24" s="10"/>
      <c r="T24" s="10"/>
      <c r="U24" s="10"/>
      <c r="V24" s="10"/>
      <c r="W24" s="73" t="e">
        <f t="shared" ref="W24:AX24" si="27">W4</f>
        <v>#REF!</v>
      </c>
      <c r="X24" s="73" t="e">
        <f t="shared" si="27"/>
        <v>#REF!</v>
      </c>
      <c r="Y24" s="73" t="e">
        <f t="shared" si="27"/>
        <v>#REF!</v>
      </c>
      <c r="Z24" s="73" t="e">
        <f t="shared" si="27"/>
        <v>#REF!</v>
      </c>
      <c r="AA24" s="73" t="e">
        <f t="shared" si="27"/>
        <v>#REF!</v>
      </c>
      <c r="AB24" s="73" t="e">
        <f t="shared" si="27"/>
        <v>#REF!</v>
      </c>
      <c r="AC24" s="73" t="e">
        <f t="shared" si="27"/>
        <v>#REF!</v>
      </c>
      <c r="AD24" s="73" t="e">
        <f t="shared" si="27"/>
        <v>#REF!</v>
      </c>
      <c r="AE24" s="73" t="e">
        <f t="shared" si="27"/>
        <v>#REF!</v>
      </c>
      <c r="AF24" s="73" t="e">
        <f t="shared" si="27"/>
        <v>#REF!</v>
      </c>
      <c r="AG24" s="73" t="e">
        <f t="shared" si="27"/>
        <v>#REF!</v>
      </c>
      <c r="AH24" s="73" t="e">
        <f t="shared" si="27"/>
        <v>#REF!</v>
      </c>
      <c r="AI24" s="73" t="e">
        <f t="shared" si="27"/>
        <v>#REF!</v>
      </c>
      <c r="AJ24" s="73" t="e">
        <f t="shared" si="27"/>
        <v>#REF!</v>
      </c>
      <c r="AK24" s="73" t="e">
        <f t="shared" si="27"/>
        <v>#REF!</v>
      </c>
      <c r="AL24" s="73" t="e">
        <f t="shared" si="27"/>
        <v>#REF!</v>
      </c>
      <c r="AM24" s="73" t="e">
        <f t="shared" si="27"/>
        <v>#REF!</v>
      </c>
      <c r="AN24" s="73" t="e">
        <f t="shared" si="27"/>
        <v>#REF!</v>
      </c>
      <c r="AO24" s="73" t="e">
        <f t="shared" si="27"/>
        <v>#REF!</v>
      </c>
      <c r="AP24" s="73" t="e">
        <f t="shared" si="27"/>
        <v>#REF!</v>
      </c>
      <c r="AQ24" s="73" t="e">
        <f t="shared" si="27"/>
        <v>#REF!</v>
      </c>
      <c r="AR24" s="73" t="e">
        <f t="shared" si="27"/>
        <v>#REF!</v>
      </c>
      <c r="AS24" s="73" t="e">
        <f t="shared" si="27"/>
        <v>#REF!</v>
      </c>
      <c r="AT24" s="73" t="e">
        <f t="shared" si="27"/>
        <v>#REF!</v>
      </c>
      <c r="AU24" s="73" t="e">
        <f t="shared" si="27"/>
        <v>#REF!</v>
      </c>
      <c r="AV24" s="73" t="e">
        <f t="shared" si="27"/>
        <v>#REF!</v>
      </c>
      <c r="AW24" s="73" t="e">
        <f t="shared" si="27"/>
        <v>#REF!</v>
      </c>
      <c r="AX24" s="73" t="e">
        <f t="shared" si="27"/>
        <v>#REF!</v>
      </c>
      <c r="AY24" s="73" t="e">
        <f t="shared" ref="AY24:BF24" si="28">AY4</f>
        <v>#REF!</v>
      </c>
      <c r="AZ24" s="73" t="e">
        <f t="shared" si="28"/>
        <v>#REF!</v>
      </c>
      <c r="BA24" s="73" t="e">
        <f t="shared" si="28"/>
        <v>#REF!</v>
      </c>
      <c r="BB24" s="73" t="e">
        <f t="shared" si="28"/>
        <v>#REF!</v>
      </c>
      <c r="BC24" s="73" t="e">
        <f t="shared" si="28"/>
        <v>#REF!</v>
      </c>
      <c r="BD24" s="73" t="e">
        <f t="shared" si="28"/>
        <v>#REF!</v>
      </c>
      <c r="BE24" s="73" t="e">
        <f t="shared" si="28"/>
        <v>#REF!</v>
      </c>
      <c r="BF24" s="73" t="e">
        <f t="shared" si="28"/>
        <v>#REF!</v>
      </c>
      <c r="BG24" s="73" t="e">
        <f t="shared" ref="BG24:BH24" si="29">BG4</f>
        <v>#REF!</v>
      </c>
      <c r="BH24" s="73" t="e">
        <f t="shared" si="29"/>
        <v>#REF!</v>
      </c>
    </row>
    <row r="25" spans="1:70" s="14" customFormat="1" ht="12" customHeight="1" x14ac:dyDescent="0.2">
      <c r="A25" s="33" t="s">
        <v>53</v>
      </c>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row>
    <row r="26" spans="1:70" s="14" customFormat="1" ht="12" customHeight="1" x14ac:dyDescent="0.2">
      <c r="A26" s="42">
        <v>1</v>
      </c>
      <c r="B26" s="45" t="e">
        <f t="shared" ref="B26:AA27" si="30">B16*0.87</f>
        <v>#REF!</v>
      </c>
      <c r="C26" s="45" t="e">
        <f t="shared" si="30"/>
        <v>#REF!</v>
      </c>
      <c r="D26" s="45" t="e">
        <f t="shared" si="30"/>
        <v>#REF!</v>
      </c>
      <c r="E26" s="45" t="e">
        <f t="shared" si="30"/>
        <v>#REF!</v>
      </c>
      <c r="F26" s="45" t="e">
        <f t="shared" si="30"/>
        <v>#REF!</v>
      </c>
      <c r="G26" s="45" t="e">
        <f t="shared" si="30"/>
        <v>#REF!</v>
      </c>
      <c r="H26" s="45" t="e">
        <f t="shared" si="30"/>
        <v>#REF!</v>
      </c>
      <c r="I26" s="45" t="e">
        <f t="shared" si="30"/>
        <v>#REF!</v>
      </c>
      <c r="J26" s="45" t="e">
        <f t="shared" si="30"/>
        <v>#REF!</v>
      </c>
      <c r="K26" s="45" t="e">
        <f t="shared" si="30"/>
        <v>#REF!</v>
      </c>
      <c r="L26" s="45" t="e">
        <f t="shared" si="30"/>
        <v>#REF!</v>
      </c>
      <c r="M26" s="45" t="e">
        <f t="shared" si="30"/>
        <v>#REF!</v>
      </c>
      <c r="N26" s="45" t="e">
        <f t="shared" si="30"/>
        <v>#REF!</v>
      </c>
      <c r="O26" s="45" t="e">
        <f t="shared" si="30"/>
        <v>#REF!</v>
      </c>
      <c r="P26" s="45" t="e">
        <f t="shared" si="30"/>
        <v>#REF!</v>
      </c>
      <c r="Q26" s="45" t="e">
        <f t="shared" si="30"/>
        <v>#REF!</v>
      </c>
      <c r="R26" s="45" t="e">
        <f t="shared" si="30"/>
        <v>#REF!</v>
      </c>
      <c r="S26" s="45" t="e">
        <f t="shared" si="30"/>
        <v>#REF!</v>
      </c>
      <c r="T26" s="45" t="e">
        <f t="shared" si="30"/>
        <v>#REF!</v>
      </c>
      <c r="U26" s="45" t="e">
        <f t="shared" si="30"/>
        <v>#REF!</v>
      </c>
      <c r="V26" s="45" t="e">
        <f t="shared" si="30"/>
        <v>#REF!</v>
      </c>
      <c r="W26" s="45" t="e">
        <f t="shared" si="30"/>
        <v>#REF!</v>
      </c>
      <c r="X26" s="45" t="e">
        <f t="shared" si="30"/>
        <v>#REF!</v>
      </c>
      <c r="Y26" s="45" t="e">
        <f t="shared" si="30"/>
        <v>#REF!</v>
      </c>
      <c r="Z26" s="45" t="e">
        <f t="shared" si="30"/>
        <v>#REF!</v>
      </c>
      <c r="AA26" s="45" t="e">
        <f t="shared" si="30"/>
        <v>#REF!</v>
      </c>
      <c r="AB26" s="45" t="e">
        <f t="shared" ref="AB26:AM26" si="31">AB16*0.87</f>
        <v>#REF!</v>
      </c>
      <c r="AC26" s="45" t="e">
        <f t="shared" si="31"/>
        <v>#REF!</v>
      </c>
      <c r="AD26" s="45" t="e">
        <f t="shared" si="31"/>
        <v>#REF!</v>
      </c>
      <c r="AE26" s="45" t="e">
        <f t="shared" si="31"/>
        <v>#REF!</v>
      </c>
      <c r="AF26" s="45" t="e">
        <f t="shared" si="31"/>
        <v>#REF!</v>
      </c>
      <c r="AG26" s="45" t="e">
        <f t="shared" si="31"/>
        <v>#REF!</v>
      </c>
      <c r="AH26" s="45" t="e">
        <f t="shared" si="31"/>
        <v>#REF!</v>
      </c>
      <c r="AI26" s="45" t="e">
        <f t="shared" si="31"/>
        <v>#REF!</v>
      </c>
      <c r="AJ26" s="45" t="e">
        <f t="shared" si="31"/>
        <v>#REF!</v>
      </c>
      <c r="AK26" s="45" t="e">
        <f t="shared" si="31"/>
        <v>#REF!</v>
      </c>
      <c r="AL26" s="45" t="e">
        <f t="shared" si="31"/>
        <v>#REF!</v>
      </c>
      <c r="AM26" s="45" t="e">
        <f t="shared" si="31"/>
        <v>#REF!</v>
      </c>
      <c r="AN26" s="45" t="e">
        <f t="shared" ref="AN26:AW26" si="32">AN16*0.87</f>
        <v>#REF!</v>
      </c>
      <c r="AO26" s="45" t="e">
        <f t="shared" si="32"/>
        <v>#REF!</v>
      </c>
      <c r="AP26" s="45" t="e">
        <f t="shared" si="32"/>
        <v>#REF!</v>
      </c>
      <c r="AQ26" s="45" t="e">
        <f t="shared" si="32"/>
        <v>#REF!</v>
      </c>
      <c r="AR26" s="45" t="e">
        <f t="shared" si="32"/>
        <v>#REF!</v>
      </c>
      <c r="AS26" s="45" t="e">
        <f t="shared" si="32"/>
        <v>#REF!</v>
      </c>
      <c r="AT26" s="45" t="e">
        <f t="shared" si="32"/>
        <v>#REF!</v>
      </c>
      <c r="AU26" s="45" t="e">
        <f t="shared" si="32"/>
        <v>#REF!</v>
      </c>
      <c r="AV26" s="45" t="e">
        <f t="shared" si="32"/>
        <v>#REF!</v>
      </c>
      <c r="AW26" s="45" t="e">
        <f t="shared" si="32"/>
        <v>#REF!</v>
      </c>
      <c r="AX26" s="45" t="e">
        <f t="shared" ref="AX26" si="33">AX16*0.87</f>
        <v>#REF!</v>
      </c>
      <c r="AY26" s="45" t="e">
        <f t="shared" ref="AY26:BF26" si="34">AY16*0.87</f>
        <v>#REF!</v>
      </c>
      <c r="AZ26" s="45" t="e">
        <f t="shared" si="34"/>
        <v>#REF!</v>
      </c>
      <c r="BA26" s="45" t="e">
        <f t="shared" si="34"/>
        <v>#REF!</v>
      </c>
      <c r="BB26" s="45" t="e">
        <f t="shared" si="34"/>
        <v>#REF!</v>
      </c>
      <c r="BC26" s="45" t="e">
        <f t="shared" si="34"/>
        <v>#REF!</v>
      </c>
      <c r="BD26" s="45" t="e">
        <f t="shared" si="34"/>
        <v>#REF!</v>
      </c>
      <c r="BE26" s="45" t="e">
        <f t="shared" si="34"/>
        <v>#REF!</v>
      </c>
      <c r="BF26" s="45" t="e">
        <f t="shared" si="34"/>
        <v>#REF!</v>
      </c>
      <c r="BG26" s="45" t="e">
        <f t="shared" ref="BG26:BH26" si="35">BG16*0.87</f>
        <v>#REF!</v>
      </c>
      <c r="BH26" s="45" t="e">
        <f t="shared" si="35"/>
        <v>#REF!</v>
      </c>
    </row>
    <row r="27" spans="1:70" s="14" customFormat="1" ht="12" customHeight="1" x14ac:dyDescent="0.2">
      <c r="A27" s="42">
        <v>2</v>
      </c>
      <c r="B27" s="45" t="e">
        <f t="shared" si="30"/>
        <v>#REF!</v>
      </c>
      <c r="C27" s="45" t="e">
        <f t="shared" si="30"/>
        <v>#REF!</v>
      </c>
      <c r="D27" s="45" t="e">
        <f t="shared" si="30"/>
        <v>#REF!</v>
      </c>
      <c r="E27" s="45" t="e">
        <f t="shared" si="30"/>
        <v>#REF!</v>
      </c>
      <c r="F27" s="45" t="e">
        <f t="shared" si="30"/>
        <v>#REF!</v>
      </c>
      <c r="G27" s="45" t="e">
        <f t="shared" si="30"/>
        <v>#REF!</v>
      </c>
      <c r="H27" s="45" t="e">
        <f t="shared" si="30"/>
        <v>#REF!</v>
      </c>
      <c r="I27" s="45" t="e">
        <f t="shared" si="30"/>
        <v>#REF!</v>
      </c>
      <c r="J27" s="45" t="e">
        <f t="shared" si="30"/>
        <v>#REF!</v>
      </c>
      <c r="K27" s="45" t="e">
        <f t="shared" si="30"/>
        <v>#REF!</v>
      </c>
      <c r="L27" s="45" t="e">
        <f t="shared" si="30"/>
        <v>#REF!</v>
      </c>
      <c r="M27" s="45" t="e">
        <f t="shared" si="30"/>
        <v>#REF!</v>
      </c>
      <c r="N27" s="45" t="e">
        <f t="shared" si="30"/>
        <v>#REF!</v>
      </c>
      <c r="O27" s="45" t="e">
        <f t="shared" si="30"/>
        <v>#REF!</v>
      </c>
      <c r="P27" s="45" t="e">
        <f t="shared" si="30"/>
        <v>#REF!</v>
      </c>
      <c r="Q27" s="45" t="e">
        <f t="shared" si="30"/>
        <v>#REF!</v>
      </c>
      <c r="R27" s="45" t="e">
        <f t="shared" si="30"/>
        <v>#REF!</v>
      </c>
      <c r="S27" s="45" t="e">
        <f t="shared" si="30"/>
        <v>#REF!</v>
      </c>
      <c r="T27" s="45" t="e">
        <f t="shared" si="30"/>
        <v>#REF!</v>
      </c>
      <c r="U27" s="45" t="e">
        <f t="shared" si="30"/>
        <v>#REF!</v>
      </c>
      <c r="V27" s="45" t="e">
        <f t="shared" si="30"/>
        <v>#REF!</v>
      </c>
      <c r="W27" s="45" t="e">
        <f t="shared" si="30"/>
        <v>#REF!</v>
      </c>
      <c r="X27" s="45" t="e">
        <f t="shared" si="30"/>
        <v>#REF!</v>
      </c>
      <c r="Y27" s="45" t="e">
        <f t="shared" si="30"/>
        <v>#REF!</v>
      </c>
      <c r="Z27" s="45" t="e">
        <f t="shared" si="30"/>
        <v>#REF!</v>
      </c>
      <c r="AA27" s="45" t="e">
        <f t="shared" si="30"/>
        <v>#REF!</v>
      </c>
      <c r="AB27" s="45" t="e">
        <f t="shared" ref="AB27:AM27" si="36">AB17*0.87</f>
        <v>#REF!</v>
      </c>
      <c r="AC27" s="45" t="e">
        <f t="shared" si="36"/>
        <v>#REF!</v>
      </c>
      <c r="AD27" s="45" t="e">
        <f t="shared" si="36"/>
        <v>#REF!</v>
      </c>
      <c r="AE27" s="45" t="e">
        <f t="shared" si="36"/>
        <v>#REF!</v>
      </c>
      <c r="AF27" s="45" t="e">
        <f t="shared" si="36"/>
        <v>#REF!</v>
      </c>
      <c r="AG27" s="45" t="e">
        <f t="shared" si="36"/>
        <v>#REF!</v>
      </c>
      <c r="AH27" s="45" t="e">
        <f t="shared" si="36"/>
        <v>#REF!</v>
      </c>
      <c r="AI27" s="45" t="e">
        <f t="shared" si="36"/>
        <v>#REF!</v>
      </c>
      <c r="AJ27" s="45" t="e">
        <f t="shared" si="36"/>
        <v>#REF!</v>
      </c>
      <c r="AK27" s="45" t="e">
        <f t="shared" si="36"/>
        <v>#REF!</v>
      </c>
      <c r="AL27" s="45" t="e">
        <f t="shared" si="36"/>
        <v>#REF!</v>
      </c>
      <c r="AM27" s="45" t="e">
        <f t="shared" si="36"/>
        <v>#REF!</v>
      </c>
      <c r="AN27" s="45" t="e">
        <f t="shared" ref="AN27:AW27" si="37">AN17*0.87</f>
        <v>#REF!</v>
      </c>
      <c r="AO27" s="45" t="e">
        <f t="shared" si="37"/>
        <v>#REF!</v>
      </c>
      <c r="AP27" s="45" t="e">
        <f t="shared" si="37"/>
        <v>#REF!</v>
      </c>
      <c r="AQ27" s="45" t="e">
        <f t="shared" si="37"/>
        <v>#REF!</v>
      </c>
      <c r="AR27" s="45" t="e">
        <f t="shared" si="37"/>
        <v>#REF!</v>
      </c>
      <c r="AS27" s="45" t="e">
        <f t="shared" si="37"/>
        <v>#REF!</v>
      </c>
      <c r="AT27" s="45" t="e">
        <f t="shared" si="37"/>
        <v>#REF!</v>
      </c>
      <c r="AU27" s="45" t="e">
        <f t="shared" si="37"/>
        <v>#REF!</v>
      </c>
      <c r="AV27" s="45" t="e">
        <f t="shared" si="37"/>
        <v>#REF!</v>
      </c>
      <c r="AW27" s="45" t="e">
        <f t="shared" si="37"/>
        <v>#REF!</v>
      </c>
      <c r="AX27" s="45" t="e">
        <f t="shared" ref="AX27" si="38">AX17*0.87</f>
        <v>#REF!</v>
      </c>
      <c r="AY27" s="45" t="e">
        <f t="shared" ref="AY27:BF27" si="39">AY17*0.87</f>
        <v>#REF!</v>
      </c>
      <c r="AZ27" s="45" t="e">
        <f t="shared" si="39"/>
        <v>#REF!</v>
      </c>
      <c r="BA27" s="45" t="e">
        <f t="shared" si="39"/>
        <v>#REF!</v>
      </c>
      <c r="BB27" s="45" t="e">
        <f t="shared" si="39"/>
        <v>#REF!</v>
      </c>
      <c r="BC27" s="45" t="e">
        <f t="shared" si="39"/>
        <v>#REF!</v>
      </c>
      <c r="BD27" s="45" t="e">
        <f t="shared" si="39"/>
        <v>#REF!</v>
      </c>
      <c r="BE27" s="45" t="e">
        <f t="shared" si="39"/>
        <v>#REF!</v>
      </c>
      <c r="BF27" s="45" t="e">
        <f t="shared" si="39"/>
        <v>#REF!</v>
      </c>
      <c r="BG27" s="45" t="e">
        <f t="shared" ref="BG27:BH27" si="40">BG17*0.87</f>
        <v>#REF!</v>
      </c>
      <c r="BH27" s="45" t="e">
        <f t="shared" si="40"/>
        <v>#REF!</v>
      </c>
    </row>
    <row r="28" spans="1:70" s="14" customFormat="1" ht="12" customHeight="1" x14ac:dyDescent="0.2">
      <c r="A28" s="33" t="s">
        <v>54</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row>
    <row r="29" spans="1:70" s="14" customFormat="1" ht="12" customHeight="1" x14ac:dyDescent="0.2">
      <c r="A29" s="42">
        <v>1</v>
      </c>
      <c r="B29" s="45" t="e">
        <f t="shared" ref="B29:AA30" si="41">B19*0.87</f>
        <v>#REF!</v>
      </c>
      <c r="C29" s="45" t="e">
        <f t="shared" si="41"/>
        <v>#REF!</v>
      </c>
      <c r="D29" s="45" t="e">
        <f t="shared" si="41"/>
        <v>#REF!</v>
      </c>
      <c r="E29" s="45" t="e">
        <f t="shared" si="41"/>
        <v>#REF!</v>
      </c>
      <c r="F29" s="45" t="e">
        <f t="shared" si="41"/>
        <v>#REF!</v>
      </c>
      <c r="G29" s="45" t="e">
        <f t="shared" si="41"/>
        <v>#REF!</v>
      </c>
      <c r="H29" s="45" t="e">
        <f t="shared" si="41"/>
        <v>#REF!</v>
      </c>
      <c r="I29" s="45" t="e">
        <f t="shared" si="41"/>
        <v>#REF!</v>
      </c>
      <c r="J29" s="45" t="e">
        <f t="shared" si="41"/>
        <v>#REF!</v>
      </c>
      <c r="K29" s="45" t="e">
        <f t="shared" si="41"/>
        <v>#REF!</v>
      </c>
      <c r="L29" s="45" t="e">
        <f t="shared" si="41"/>
        <v>#REF!</v>
      </c>
      <c r="M29" s="45" t="e">
        <f t="shared" si="41"/>
        <v>#REF!</v>
      </c>
      <c r="N29" s="45" t="e">
        <f t="shared" si="41"/>
        <v>#REF!</v>
      </c>
      <c r="O29" s="45" t="e">
        <f t="shared" si="41"/>
        <v>#REF!</v>
      </c>
      <c r="P29" s="45" t="e">
        <f t="shared" si="41"/>
        <v>#REF!</v>
      </c>
      <c r="Q29" s="45" t="e">
        <f t="shared" si="41"/>
        <v>#REF!</v>
      </c>
      <c r="R29" s="45" t="e">
        <f t="shared" si="41"/>
        <v>#REF!</v>
      </c>
      <c r="S29" s="45" t="e">
        <f t="shared" si="41"/>
        <v>#REF!</v>
      </c>
      <c r="T29" s="45" t="e">
        <f t="shared" si="41"/>
        <v>#REF!</v>
      </c>
      <c r="U29" s="45" t="e">
        <f t="shared" si="41"/>
        <v>#REF!</v>
      </c>
      <c r="V29" s="45" t="e">
        <f t="shared" si="41"/>
        <v>#REF!</v>
      </c>
      <c r="W29" s="45" t="e">
        <f t="shared" si="41"/>
        <v>#REF!</v>
      </c>
      <c r="X29" s="45" t="e">
        <f t="shared" si="41"/>
        <v>#REF!</v>
      </c>
      <c r="Y29" s="45" t="e">
        <f t="shared" si="41"/>
        <v>#REF!</v>
      </c>
      <c r="Z29" s="45" t="e">
        <f t="shared" si="41"/>
        <v>#REF!</v>
      </c>
      <c r="AA29" s="45" t="e">
        <f t="shared" si="41"/>
        <v>#REF!</v>
      </c>
      <c r="AB29" s="45" t="e">
        <f t="shared" ref="AB29:AM29" si="42">AB19*0.87</f>
        <v>#REF!</v>
      </c>
      <c r="AC29" s="45" t="e">
        <f t="shared" si="42"/>
        <v>#REF!</v>
      </c>
      <c r="AD29" s="45" t="e">
        <f t="shared" si="42"/>
        <v>#REF!</v>
      </c>
      <c r="AE29" s="45" t="e">
        <f t="shared" si="42"/>
        <v>#REF!</v>
      </c>
      <c r="AF29" s="45" t="e">
        <f t="shared" si="42"/>
        <v>#REF!</v>
      </c>
      <c r="AG29" s="45" t="e">
        <f t="shared" si="42"/>
        <v>#REF!</v>
      </c>
      <c r="AH29" s="45" t="e">
        <f t="shared" si="42"/>
        <v>#REF!</v>
      </c>
      <c r="AI29" s="45" t="e">
        <f t="shared" si="42"/>
        <v>#REF!</v>
      </c>
      <c r="AJ29" s="45" t="e">
        <f t="shared" si="42"/>
        <v>#REF!</v>
      </c>
      <c r="AK29" s="45" t="e">
        <f t="shared" si="42"/>
        <v>#REF!</v>
      </c>
      <c r="AL29" s="45" t="e">
        <f t="shared" si="42"/>
        <v>#REF!</v>
      </c>
      <c r="AM29" s="45" t="e">
        <f t="shared" si="42"/>
        <v>#REF!</v>
      </c>
      <c r="AN29" s="45" t="e">
        <f t="shared" ref="AN29:AW29" si="43">AN19*0.87</f>
        <v>#REF!</v>
      </c>
      <c r="AO29" s="45" t="e">
        <f t="shared" si="43"/>
        <v>#REF!</v>
      </c>
      <c r="AP29" s="45" t="e">
        <f t="shared" si="43"/>
        <v>#REF!</v>
      </c>
      <c r="AQ29" s="45" t="e">
        <f t="shared" si="43"/>
        <v>#REF!</v>
      </c>
      <c r="AR29" s="45" t="e">
        <f t="shared" si="43"/>
        <v>#REF!</v>
      </c>
      <c r="AS29" s="45" t="e">
        <f t="shared" si="43"/>
        <v>#REF!</v>
      </c>
      <c r="AT29" s="45" t="e">
        <f t="shared" si="43"/>
        <v>#REF!</v>
      </c>
      <c r="AU29" s="45" t="e">
        <f t="shared" si="43"/>
        <v>#REF!</v>
      </c>
      <c r="AV29" s="45" t="e">
        <f t="shared" si="43"/>
        <v>#REF!</v>
      </c>
      <c r="AW29" s="45" t="e">
        <f t="shared" si="43"/>
        <v>#REF!</v>
      </c>
      <c r="AX29" s="45" t="e">
        <f t="shared" ref="AX29" si="44">AX19*0.87</f>
        <v>#REF!</v>
      </c>
      <c r="AY29" s="45" t="e">
        <f t="shared" ref="AY29:BF29" si="45">AY19*0.87</f>
        <v>#REF!</v>
      </c>
      <c r="AZ29" s="45" t="e">
        <f t="shared" si="45"/>
        <v>#REF!</v>
      </c>
      <c r="BA29" s="45" t="e">
        <f t="shared" si="45"/>
        <v>#REF!</v>
      </c>
      <c r="BB29" s="45" t="e">
        <f t="shared" si="45"/>
        <v>#REF!</v>
      </c>
      <c r="BC29" s="45" t="e">
        <f t="shared" si="45"/>
        <v>#REF!</v>
      </c>
      <c r="BD29" s="45" t="e">
        <f t="shared" si="45"/>
        <v>#REF!</v>
      </c>
      <c r="BE29" s="45" t="e">
        <f t="shared" si="45"/>
        <v>#REF!</v>
      </c>
      <c r="BF29" s="45" t="e">
        <f t="shared" si="45"/>
        <v>#REF!</v>
      </c>
      <c r="BG29" s="45" t="e">
        <f t="shared" ref="BG29:BH29" si="46">BG19*0.87</f>
        <v>#REF!</v>
      </c>
      <c r="BH29" s="45" t="e">
        <f t="shared" si="46"/>
        <v>#REF!</v>
      </c>
    </row>
    <row r="30" spans="1:70" s="14" customFormat="1" ht="12" customHeight="1" x14ac:dyDescent="0.2">
      <c r="A30" s="42">
        <v>2</v>
      </c>
      <c r="B30" s="45" t="e">
        <f t="shared" si="41"/>
        <v>#REF!</v>
      </c>
      <c r="C30" s="45" t="e">
        <f t="shared" si="41"/>
        <v>#REF!</v>
      </c>
      <c r="D30" s="45" t="e">
        <f t="shared" si="41"/>
        <v>#REF!</v>
      </c>
      <c r="E30" s="45" t="e">
        <f t="shared" si="41"/>
        <v>#REF!</v>
      </c>
      <c r="F30" s="45" t="e">
        <f t="shared" si="41"/>
        <v>#REF!</v>
      </c>
      <c r="G30" s="45" t="e">
        <f t="shared" si="41"/>
        <v>#REF!</v>
      </c>
      <c r="H30" s="45" t="e">
        <f t="shared" si="41"/>
        <v>#REF!</v>
      </c>
      <c r="I30" s="45" t="e">
        <f t="shared" si="41"/>
        <v>#REF!</v>
      </c>
      <c r="J30" s="45" t="e">
        <f t="shared" si="41"/>
        <v>#REF!</v>
      </c>
      <c r="K30" s="45" t="e">
        <f t="shared" si="41"/>
        <v>#REF!</v>
      </c>
      <c r="L30" s="45" t="e">
        <f t="shared" si="41"/>
        <v>#REF!</v>
      </c>
      <c r="M30" s="45" t="e">
        <f t="shared" si="41"/>
        <v>#REF!</v>
      </c>
      <c r="N30" s="45" t="e">
        <f t="shared" si="41"/>
        <v>#REF!</v>
      </c>
      <c r="O30" s="45" t="e">
        <f t="shared" si="41"/>
        <v>#REF!</v>
      </c>
      <c r="P30" s="45" t="e">
        <f t="shared" si="41"/>
        <v>#REF!</v>
      </c>
      <c r="Q30" s="45" t="e">
        <f t="shared" si="41"/>
        <v>#REF!</v>
      </c>
      <c r="R30" s="45" t="e">
        <f t="shared" si="41"/>
        <v>#REF!</v>
      </c>
      <c r="S30" s="45" t="e">
        <f t="shared" si="41"/>
        <v>#REF!</v>
      </c>
      <c r="T30" s="45" t="e">
        <f t="shared" si="41"/>
        <v>#REF!</v>
      </c>
      <c r="U30" s="45" t="e">
        <f t="shared" si="41"/>
        <v>#REF!</v>
      </c>
      <c r="V30" s="45" t="e">
        <f t="shared" si="41"/>
        <v>#REF!</v>
      </c>
      <c r="W30" s="45" t="e">
        <f t="shared" si="41"/>
        <v>#REF!</v>
      </c>
      <c r="X30" s="45" t="e">
        <f t="shared" si="41"/>
        <v>#REF!</v>
      </c>
      <c r="Y30" s="45" t="e">
        <f t="shared" si="41"/>
        <v>#REF!</v>
      </c>
      <c r="Z30" s="45" t="e">
        <f t="shared" si="41"/>
        <v>#REF!</v>
      </c>
      <c r="AA30" s="45" t="e">
        <f t="shared" si="41"/>
        <v>#REF!</v>
      </c>
      <c r="AB30" s="45" t="e">
        <f t="shared" ref="AB30:AM30" si="47">AB20*0.87</f>
        <v>#REF!</v>
      </c>
      <c r="AC30" s="45" t="e">
        <f t="shared" si="47"/>
        <v>#REF!</v>
      </c>
      <c r="AD30" s="45" t="e">
        <f t="shared" si="47"/>
        <v>#REF!</v>
      </c>
      <c r="AE30" s="45" t="e">
        <f t="shared" si="47"/>
        <v>#REF!</v>
      </c>
      <c r="AF30" s="45" t="e">
        <f t="shared" si="47"/>
        <v>#REF!</v>
      </c>
      <c r="AG30" s="45" t="e">
        <f t="shared" si="47"/>
        <v>#REF!</v>
      </c>
      <c r="AH30" s="45" t="e">
        <f t="shared" si="47"/>
        <v>#REF!</v>
      </c>
      <c r="AI30" s="45" t="e">
        <f t="shared" si="47"/>
        <v>#REF!</v>
      </c>
      <c r="AJ30" s="45" t="e">
        <f t="shared" si="47"/>
        <v>#REF!</v>
      </c>
      <c r="AK30" s="45" t="e">
        <f t="shared" si="47"/>
        <v>#REF!</v>
      </c>
      <c r="AL30" s="45" t="e">
        <f t="shared" si="47"/>
        <v>#REF!</v>
      </c>
      <c r="AM30" s="45" t="e">
        <f t="shared" si="47"/>
        <v>#REF!</v>
      </c>
      <c r="AN30" s="45" t="e">
        <f t="shared" ref="AN30:AW30" si="48">AN20*0.87</f>
        <v>#REF!</v>
      </c>
      <c r="AO30" s="45" t="e">
        <f t="shared" si="48"/>
        <v>#REF!</v>
      </c>
      <c r="AP30" s="45" t="e">
        <f t="shared" si="48"/>
        <v>#REF!</v>
      </c>
      <c r="AQ30" s="45" t="e">
        <f t="shared" si="48"/>
        <v>#REF!</v>
      </c>
      <c r="AR30" s="45" t="e">
        <f t="shared" si="48"/>
        <v>#REF!</v>
      </c>
      <c r="AS30" s="45" t="e">
        <f t="shared" si="48"/>
        <v>#REF!</v>
      </c>
      <c r="AT30" s="45" t="e">
        <f t="shared" si="48"/>
        <v>#REF!</v>
      </c>
      <c r="AU30" s="45" t="e">
        <f t="shared" si="48"/>
        <v>#REF!</v>
      </c>
      <c r="AV30" s="45" t="e">
        <f t="shared" si="48"/>
        <v>#REF!</v>
      </c>
      <c r="AW30" s="45" t="e">
        <f t="shared" si="48"/>
        <v>#REF!</v>
      </c>
      <c r="AX30" s="45" t="e">
        <f t="shared" ref="AX30" si="49">AX20*0.87</f>
        <v>#REF!</v>
      </c>
      <c r="AY30" s="45" t="e">
        <f t="shared" ref="AY30:BF30" si="50">AY20*0.87</f>
        <v>#REF!</v>
      </c>
      <c r="AZ30" s="45" t="e">
        <f t="shared" si="50"/>
        <v>#REF!</v>
      </c>
      <c r="BA30" s="45" t="e">
        <f t="shared" si="50"/>
        <v>#REF!</v>
      </c>
      <c r="BB30" s="45" t="e">
        <f t="shared" si="50"/>
        <v>#REF!</v>
      </c>
      <c r="BC30" s="45" t="e">
        <f t="shared" si="50"/>
        <v>#REF!</v>
      </c>
      <c r="BD30" s="45" t="e">
        <f t="shared" si="50"/>
        <v>#REF!</v>
      </c>
      <c r="BE30" s="45" t="e">
        <f t="shared" si="50"/>
        <v>#REF!</v>
      </c>
      <c r="BF30" s="45" t="e">
        <f t="shared" si="50"/>
        <v>#REF!</v>
      </c>
      <c r="BG30" s="45" t="e">
        <f t="shared" ref="BG30:BH30" si="51">BG20*0.87</f>
        <v>#REF!</v>
      </c>
      <c r="BH30" s="45" t="e">
        <f t="shared" si="51"/>
        <v>#REF!</v>
      </c>
    </row>
    <row r="31" spans="1:70" s="14" customFormat="1" ht="12" customHeight="1" x14ac:dyDescent="0.2">
      <c r="A31" s="123"/>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row>
    <row r="32" spans="1:70" ht="15" customHeight="1" x14ac:dyDescent="0.2">
      <c r="A32" s="233" t="s">
        <v>156</v>
      </c>
      <c r="B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c r="BO32" s="234"/>
      <c r="BP32" s="234"/>
      <c r="BQ32" s="234"/>
      <c r="BR32" s="235"/>
    </row>
    <row r="33" spans="1:70" ht="18" customHeight="1" x14ac:dyDescent="0.2">
      <c r="A33" s="236"/>
      <c r="B33" s="237"/>
      <c r="C33" s="237"/>
      <c r="D33" s="237"/>
      <c r="E33" s="237"/>
      <c r="F33" s="237"/>
      <c r="G33" s="237"/>
      <c r="H33" s="237"/>
      <c r="I33" s="237"/>
      <c r="J33" s="237"/>
      <c r="K33" s="237"/>
      <c r="L33" s="237"/>
      <c r="M33" s="237"/>
      <c r="N33" s="237"/>
      <c r="O33" s="237"/>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c r="BM33" s="237"/>
      <c r="BN33" s="237"/>
      <c r="BO33" s="237"/>
      <c r="BP33" s="237"/>
      <c r="BQ33" s="237"/>
      <c r="BR33" s="238"/>
    </row>
    <row r="34" spans="1:70" ht="12" customHeight="1" x14ac:dyDescent="0.2">
      <c r="A34" s="239"/>
      <c r="B34" s="240"/>
      <c r="C34" s="240"/>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c r="AB34" s="240"/>
      <c r="AC34" s="240"/>
      <c r="AD34" s="240"/>
      <c r="AE34" s="240"/>
      <c r="AF34" s="240"/>
      <c r="AG34" s="240"/>
      <c r="AH34" s="240"/>
      <c r="AI34" s="240"/>
      <c r="AJ34" s="240"/>
      <c r="AK34" s="240"/>
      <c r="AL34" s="240"/>
      <c r="AM34" s="240"/>
      <c r="AN34" s="240"/>
      <c r="AO34" s="240"/>
      <c r="AP34" s="240"/>
      <c r="AQ34" s="240"/>
      <c r="AR34" s="240"/>
      <c r="AS34" s="240"/>
      <c r="AT34" s="240"/>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1"/>
    </row>
    <row r="35" spans="1:70" ht="12" customHeight="1" x14ac:dyDescent="0.2">
      <c r="A35" s="2"/>
    </row>
    <row r="36" spans="1:70" ht="12" customHeight="1" x14ac:dyDescent="0.2">
      <c r="A36" s="216" t="s">
        <v>157</v>
      </c>
    </row>
    <row r="37" spans="1:70" ht="12" customHeight="1" x14ac:dyDescent="0.2">
      <c r="A37" s="216"/>
    </row>
    <row r="38" spans="1:70" ht="12" customHeight="1" x14ac:dyDescent="0.2">
      <c r="A38" s="216"/>
    </row>
    <row r="39" spans="1:70" customFormat="1" ht="12.75" x14ac:dyDescent="0.2"/>
    <row r="40" spans="1:70" x14ac:dyDescent="0.2">
      <c r="A40" s="87" t="s">
        <v>80</v>
      </c>
    </row>
    <row r="41" spans="1:70" ht="24" x14ac:dyDescent="0.2">
      <c r="A41" s="109" t="s">
        <v>124</v>
      </c>
      <c r="B41" s="108"/>
      <c r="C41" s="108"/>
      <c r="D41" s="108"/>
      <c r="E41" s="108"/>
      <c r="F41" s="108"/>
      <c r="G41" s="108"/>
      <c r="H41" s="108"/>
      <c r="I41" s="108"/>
      <c r="J41" s="108"/>
      <c r="K41" s="108"/>
      <c r="L41" s="108"/>
      <c r="M41" s="108"/>
      <c r="N41" s="108"/>
      <c r="O41" s="108"/>
      <c r="P41" s="108"/>
      <c r="Q41" s="108"/>
      <c r="R41" s="108"/>
      <c r="S41" s="108"/>
      <c r="T41" s="108"/>
      <c r="U41" s="108"/>
      <c r="V41" s="108"/>
      <c r="W41" s="108"/>
      <c r="X41" s="108"/>
    </row>
    <row r="42" spans="1:70" ht="24" x14ac:dyDescent="0.2">
      <c r="A42" s="109" t="s">
        <v>132</v>
      </c>
      <c r="B42" s="108"/>
      <c r="C42" s="108"/>
      <c r="D42" s="108"/>
      <c r="E42" s="108"/>
      <c r="F42" s="108"/>
      <c r="G42" s="108"/>
      <c r="H42" s="108"/>
      <c r="I42" s="108"/>
      <c r="J42" s="108"/>
      <c r="K42" s="108"/>
      <c r="L42" s="108"/>
      <c r="M42" s="108"/>
      <c r="N42" s="108"/>
      <c r="O42" s="108"/>
      <c r="P42" s="108"/>
      <c r="Q42" s="108"/>
      <c r="R42" s="108"/>
      <c r="S42" s="108"/>
      <c r="T42" s="108"/>
      <c r="U42" s="108"/>
      <c r="V42" s="108"/>
      <c r="W42" s="108"/>
      <c r="X42" s="108"/>
    </row>
    <row r="43" spans="1:70" x14ac:dyDescent="0.2">
      <c r="A43" s="13"/>
    </row>
    <row r="44" spans="1:70" x14ac:dyDescent="0.2">
      <c r="A44" s="86" t="s">
        <v>58</v>
      </c>
    </row>
    <row r="45" spans="1:70" x14ac:dyDescent="0.2">
      <c r="A45" s="60" t="s">
        <v>60</v>
      </c>
    </row>
    <row r="46" spans="1:70" x14ac:dyDescent="0.2">
      <c r="A46" s="60" t="s">
        <v>61</v>
      </c>
    </row>
    <row r="47" spans="1:70" x14ac:dyDescent="0.2">
      <c r="A47" s="60" t="s">
        <v>62</v>
      </c>
    </row>
    <row r="48" spans="1:70" x14ac:dyDescent="0.2">
      <c r="A48" s="60" t="s">
        <v>63</v>
      </c>
    </row>
    <row r="49" spans="1:30" ht="24" x14ac:dyDescent="0.2">
      <c r="A49" s="120" t="s">
        <v>136</v>
      </c>
    </row>
    <row r="50" spans="1:30" x14ac:dyDescent="0.2">
      <c r="A50" s="60" t="s">
        <v>101</v>
      </c>
    </row>
    <row r="51" spans="1:30" x14ac:dyDescent="0.2">
      <c r="A51" s="110" t="s">
        <v>150</v>
      </c>
    </row>
    <row r="52" spans="1:30" ht="31.5" x14ac:dyDescent="0.2">
      <c r="A52" s="117" t="s">
        <v>125</v>
      </c>
    </row>
    <row r="53" spans="1:30" ht="31.5" x14ac:dyDescent="0.2">
      <c r="A53" s="121" t="s">
        <v>143</v>
      </c>
      <c r="B53" s="88"/>
      <c r="C53" s="88"/>
      <c r="D53" s="88"/>
      <c r="E53" s="88"/>
      <c r="F53" s="88"/>
      <c r="G53" s="88"/>
      <c r="H53" s="88"/>
      <c r="I53" s="88"/>
      <c r="J53" s="88"/>
      <c r="K53" s="88"/>
      <c r="L53" s="88"/>
      <c r="M53" s="88"/>
      <c r="N53" s="88"/>
      <c r="O53" s="88"/>
      <c r="P53" s="88"/>
      <c r="Q53" s="88"/>
      <c r="R53" s="88"/>
      <c r="S53" s="88"/>
      <c r="T53" s="88"/>
      <c r="U53" s="88"/>
      <c r="V53" s="88"/>
      <c r="W53" s="88"/>
      <c r="X53" s="88"/>
      <c r="Y53" s="88"/>
      <c r="Z53" s="88"/>
    </row>
    <row r="54" spans="1:30" ht="21" x14ac:dyDescent="0.2">
      <c r="A54" s="121" t="s">
        <v>144</v>
      </c>
      <c r="B54" s="102"/>
      <c r="C54" s="102"/>
      <c r="D54" s="102"/>
      <c r="E54" s="102"/>
      <c r="F54" s="102"/>
      <c r="G54" s="102"/>
      <c r="H54" s="102"/>
      <c r="I54" s="102"/>
      <c r="J54" s="102"/>
      <c r="K54" s="102"/>
      <c r="L54" s="102"/>
      <c r="M54" s="102"/>
      <c r="N54" s="102"/>
      <c r="O54" s="102"/>
      <c r="P54" s="102"/>
      <c r="Q54" s="102"/>
      <c r="R54" s="102"/>
      <c r="S54" s="102"/>
      <c r="T54" s="102"/>
      <c r="U54" s="102"/>
      <c r="V54" s="102"/>
      <c r="W54" s="103"/>
      <c r="X54" s="103"/>
      <c r="Y54" s="103"/>
      <c r="Z54" s="112"/>
      <c r="AA54" s="107"/>
      <c r="AB54" s="107"/>
      <c r="AC54" s="107"/>
      <c r="AD54" s="107"/>
    </row>
    <row r="55" spans="1:30" ht="21" x14ac:dyDescent="0.2">
      <c r="A55" s="121" t="s">
        <v>145</v>
      </c>
      <c r="B55" s="102"/>
      <c r="C55" s="102"/>
      <c r="D55" s="102"/>
      <c r="E55" s="102"/>
      <c r="F55" s="102"/>
      <c r="G55" s="102"/>
      <c r="H55" s="102"/>
      <c r="I55" s="102"/>
      <c r="J55" s="102"/>
      <c r="K55" s="102"/>
      <c r="L55" s="102"/>
      <c r="M55" s="102"/>
      <c r="N55" s="102"/>
      <c r="O55" s="102"/>
      <c r="P55" s="102"/>
      <c r="Q55" s="102"/>
      <c r="R55" s="102"/>
      <c r="S55" s="102"/>
      <c r="T55" s="102"/>
      <c r="U55" s="102"/>
      <c r="V55" s="102"/>
      <c r="W55" s="103"/>
      <c r="X55" s="103"/>
      <c r="Y55" s="103"/>
      <c r="Z55" s="112"/>
      <c r="AA55" s="107"/>
      <c r="AB55" s="107"/>
      <c r="AC55" s="107"/>
      <c r="AD55" s="107"/>
    </row>
    <row r="56" spans="1:30" ht="42" x14ac:dyDescent="0.2">
      <c r="A56" s="121" t="s">
        <v>146</v>
      </c>
      <c r="B56" s="105"/>
      <c r="C56" s="105"/>
      <c r="D56" s="105"/>
      <c r="E56" s="105"/>
      <c r="F56" s="105"/>
      <c r="G56" s="105"/>
      <c r="H56" s="105"/>
      <c r="I56" s="105"/>
      <c r="J56" s="105"/>
      <c r="K56" s="105"/>
      <c r="L56" s="105"/>
      <c r="M56" s="105"/>
      <c r="N56" s="105"/>
      <c r="O56" s="105"/>
      <c r="P56" s="105"/>
      <c r="Q56" s="105"/>
      <c r="R56" s="105"/>
      <c r="S56" s="105"/>
      <c r="T56" s="105"/>
      <c r="U56" s="105"/>
      <c r="V56" s="105"/>
      <c r="W56" s="106"/>
      <c r="X56" s="106"/>
      <c r="Y56" s="106"/>
      <c r="Z56" s="107"/>
      <c r="AA56" s="107"/>
      <c r="AB56" s="107"/>
      <c r="AC56" s="107"/>
      <c r="AD56" s="107"/>
    </row>
    <row r="57" spans="1:30" ht="42" x14ac:dyDescent="0.2">
      <c r="A57" s="121" t="s">
        <v>147</v>
      </c>
    </row>
    <row r="58" spans="1:30" ht="26.25" x14ac:dyDescent="0.2">
      <c r="A58" s="121" t="s">
        <v>148</v>
      </c>
    </row>
    <row r="59" spans="1:30" ht="26.25" x14ac:dyDescent="0.2">
      <c r="A59" s="121" t="s">
        <v>149</v>
      </c>
    </row>
    <row r="60" spans="1:30" ht="42" x14ac:dyDescent="0.2">
      <c r="A60" s="121" t="s">
        <v>137</v>
      </c>
    </row>
    <row r="61" spans="1:30" ht="21" x14ac:dyDescent="0.2">
      <c r="A61" s="121" t="s">
        <v>138</v>
      </c>
    </row>
    <row r="62" spans="1:30" ht="21" x14ac:dyDescent="0.2">
      <c r="A62" s="121" t="s">
        <v>139</v>
      </c>
    </row>
    <row r="63" spans="1:30" ht="31.5" x14ac:dyDescent="0.2">
      <c r="A63" s="121" t="s">
        <v>140</v>
      </c>
    </row>
    <row r="64" spans="1:30" ht="31.5" x14ac:dyDescent="0.2">
      <c r="A64" s="121" t="s">
        <v>141</v>
      </c>
    </row>
    <row r="65" spans="1:1" ht="31.5" x14ac:dyDescent="0.2">
      <c r="A65" s="121" t="s">
        <v>142</v>
      </c>
    </row>
    <row r="66" spans="1:1" ht="12.75" x14ac:dyDescent="0.2">
      <c r="A66"/>
    </row>
    <row r="67" spans="1:1" ht="31.5" x14ac:dyDescent="0.2">
      <c r="A67" s="111" t="s">
        <v>126</v>
      </c>
    </row>
    <row r="68" spans="1:1" ht="12.75" x14ac:dyDescent="0.2">
      <c r="A68"/>
    </row>
    <row r="69" spans="1:1" ht="31.5" x14ac:dyDescent="0.2">
      <c r="A69" s="111" t="s">
        <v>127</v>
      </c>
    </row>
    <row r="70" spans="1:1" ht="94.5" x14ac:dyDescent="0.2">
      <c r="A70" s="118" t="s">
        <v>133</v>
      </c>
    </row>
    <row r="71" spans="1:1" ht="21" x14ac:dyDescent="0.2">
      <c r="A71" s="111" t="s">
        <v>128</v>
      </c>
    </row>
    <row r="73" spans="1:1" x14ac:dyDescent="0.2">
      <c r="A73" s="91" t="s">
        <v>65</v>
      </c>
    </row>
    <row r="74" spans="1:1" ht="36" x14ac:dyDescent="0.2">
      <c r="A74" s="62" t="s">
        <v>104</v>
      </c>
    </row>
    <row r="75" spans="1:1" ht="36" x14ac:dyDescent="0.2">
      <c r="A75" s="62" t="s">
        <v>105</v>
      </c>
    </row>
  </sheetData>
  <mergeCells count="2">
    <mergeCell ref="A32:BR34"/>
    <mergeCell ref="A36:A38"/>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dimension ref="A1:BR55"/>
  <sheetViews>
    <sheetView zoomScaleNormal="100" workbookViewId="0">
      <pane xSplit="1" topLeftCell="AM1" activePane="topRight" state="frozen"/>
      <selection activeCell="BE26" sqref="BE26:BE27"/>
      <selection pane="topRight" activeCell="BF6" sqref="BF6"/>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 style="2" hidden="1" customWidth="1"/>
    <col min="58" max="59" width="9.85546875" style="2" customWidth="1"/>
    <col min="60" max="60" width="9.7109375" style="2" customWidth="1"/>
    <col min="61" max="16384" width="8.42578125" style="2"/>
  </cols>
  <sheetData>
    <row r="1" spans="1:7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70" s="5" customFormat="1" ht="15" customHeight="1" x14ac:dyDescent="0.2">
      <c r="A2" s="119" t="s">
        <v>154</v>
      </c>
      <c r="B2" s="6"/>
      <c r="C2" s="6"/>
      <c r="D2" s="6"/>
      <c r="E2" s="77"/>
      <c r="F2" s="77"/>
      <c r="G2" s="77"/>
      <c r="H2" s="77"/>
      <c r="I2" s="77"/>
      <c r="J2" s="77"/>
      <c r="K2" s="77"/>
      <c r="L2" s="77"/>
      <c r="M2" s="77"/>
      <c r="N2" s="77"/>
      <c r="O2" s="77"/>
      <c r="P2" s="77"/>
      <c r="Q2" s="77"/>
      <c r="R2" s="77"/>
      <c r="S2" s="77"/>
      <c r="T2" s="77"/>
      <c r="U2" s="77"/>
      <c r="V2" s="77"/>
      <c r="W2" s="77"/>
      <c r="X2" s="77"/>
      <c r="Y2" s="77"/>
      <c r="Z2" s="77"/>
    </row>
    <row r="3" spans="1:70" s="11" customFormat="1" ht="20.25" customHeight="1" x14ac:dyDescent="0.2">
      <c r="A3" s="74" t="s">
        <v>52</v>
      </c>
      <c r="B3" s="10" t="e">
        <f>#REF!</f>
        <v>#REF!</v>
      </c>
      <c r="C3" s="10" t="e">
        <f>#REF!</f>
        <v>#REF!</v>
      </c>
      <c r="D3" s="10" t="e">
        <f>#REF!</f>
        <v>#REF!</v>
      </c>
      <c r="E3" s="10" t="e">
        <f>#REF!</f>
        <v>#REF!</v>
      </c>
      <c r="F3" s="10" t="e">
        <f>#REF!</f>
        <v>#REF!</v>
      </c>
      <c r="G3" s="10" t="e">
        <f>#REF!</f>
        <v>#REF!</v>
      </c>
      <c r="H3" s="10" t="e">
        <f>#REF!</f>
        <v>#REF!</v>
      </c>
      <c r="I3" s="10" t="e">
        <f>#REF!</f>
        <v>#REF!</v>
      </c>
      <c r="J3" s="10" t="e">
        <f>#REF!</f>
        <v>#REF!</v>
      </c>
      <c r="K3" s="10" t="e">
        <f>#REF!</f>
        <v>#REF!</v>
      </c>
      <c r="L3" s="10" t="e">
        <f>#REF!</f>
        <v>#REF!</v>
      </c>
      <c r="M3" s="10" t="e">
        <f>#REF!</f>
        <v>#REF!</v>
      </c>
      <c r="N3" s="10" t="e">
        <f>#REF!</f>
        <v>#REF!</v>
      </c>
      <c r="O3" s="10" t="e">
        <f>#REF!</f>
        <v>#REF!</v>
      </c>
      <c r="P3" s="10" t="e">
        <f>#REF!</f>
        <v>#REF!</v>
      </c>
      <c r="Q3" s="10" t="e">
        <f>#REF!</f>
        <v>#REF!</v>
      </c>
      <c r="R3" s="10" t="e">
        <f>#REF!</f>
        <v>#REF!</v>
      </c>
      <c r="S3" s="10" t="e">
        <f>#REF!</f>
        <v>#REF!</v>
      </c>
      <c r="T3" s="10" t="e">
        <f>#REF!</f>
        <v>#REF!</v>
      </c>
      <c r="U3" s="10" t="e">
        <f>#REF!</f>
        <v>#REF!</v>
      </c>
      <c r="V3" s="10" t="e">
        <f>#REF!</f>
        <v>#REF!</v>
      </c>
      <c r="W3" s="73" t="e">
        <f>#REF!</f>
        <v>#REF!</v>
      </c>
      <c r="X3" s="73" t="e">
        <f>#REF!</f>
        <v>#REF!</v>
      </c>
      <c r="Y3" s="73" t="e">
        <f>#REF!</f>
        <v>#REF!</v>
      </c>
      <c r="Z3" s="73" t="e">
        <f>#REF!</f>
        <v>#REF!</v>
      </c>
      <c r="AA3" s="73" t="e">
        <f>'ЗЭГ FIT20'!AA3</f>
        <v>#REF!</v>
      </c>
      <c r="AB3" s="73" t="e">
        <f>'ЗЭГ FIT20'!AB3</f>
        <v>#REF!</v>
      </c>
      <c r="AC3" s="73" t="e">
        <f>'ЗЭГ FIT20'!AC3</f>
        <v>#REF!</v>
      </c>
      <c r="AD3" s="73" t="e">
        <f>'ЗЭГ FIT20'!AD3</f>
        <v>#REF!</v>
      </c>
      <c r="AE3" s="73" t="e">
        <f>'ЗЭГ FIT20'!AE3</f>
        <v>#REF!</v>
      </c>
      <c r="AF3" s="73" t="e">
        <f>'ЗЭГ FIT20'!AF3</f>
        <v>#REF!</v>
      </c>
      <c r="AG3" s="73" t="e">
        <f>'ЗЭГ FIT20'!AG3</f>
        <v>#REF!</v>
      </c>
      <c r="AH3" s="73" t="e">
        <f>'ЗЭГ FIT20'!AH3</f>
        <v>#REF!</v>
      </c>
      <c r="AI3" s="73" t="e">
        <f>'ЗЭГ FIT20'!AI3</f>
        <v>#REF!</v>
      </c>
      <c r="AJ3" s="73" t="e">
        <f>'ЗЭГ FIT20'!AJ3</f>
        <v>#REF!</v>
      </c>
      <c r="AK3" s="73" t="e">
        <f>'ЗЭГ FIT20'!AK3</f>
        <v>#REF!</v>
      </c>
      <c r="AL3" s="73" t="e">
        <f>'ЗЭГ FIT20'!AL3</f>
        <v>#REF!</v>
      </c>
      <c r="AM3" s="73" t="e">
        <f>'ЗЭГ FIT20'!AM3</f>
        <v>#REF!</v>
      </c>
      <c r="AN3" s="73" t="e">
        <f>'ЗЭГ FIT20'!AN3</f>
        <v>#REF!</v>
      </c>
      <c r="AO3" s="73" t="e">
        <f>'ЗЭГ FIT20'!AO3</f>
        <v>#REF!</v>
      </c>
      <c r="AP3" s="73" t="e">
        <f>'ЗЭГ FIT20'!AP3</f>
        <v>#REF!</v>
      </c>
      <c r="AQ3" s="73" t="e">
        <f>'ЗЭГ FIT20'!AQ3</f>
        <v>#REF!</v>
      </c>
      <c r="AR3" s="73" t="e">
        <f>'ЗЭГ FIT20'!AR3</f>
        <v>#REF!</v>
      </c>
      <c r="AS3" s="73" t="e">
        <f>'ЗЭГ FIT20'!AS3</f>
        <v>#REF!</v>
      </c>
      <c r="AT3" s="73" t="e">
        <f>'ЗЭГ FIT20'!AT3</f>
        <v>#REF!</v>
      </c>
      <c r="AU3" s="73" t="e">
        <f>'ЗЭГ FIT20'!AU3</f>
        <v>#REF!</v>
      </c>
      <c r="AV3" s="73" t="e">
        <f>'ЗЭГ FIT20'!AV3</f>
        <v>#REF!</v>
      </c>
      <c r="AW3" s="73" t="e">
        <f>'ЗЭГ FIT20'!AW3</f>
        <v>#REF!</v>
      </c>
      <c r="AX3" s="73" t="e">
        <f>'ЗЭГ FIT20'!AX3</f>
        <v>#REF!</v>
      </c>
      <c r="AY3" s="73" t="e">
        <f>'ЗЭГ FIT20'!AY3</f>
        <v>#REF!</v>
      </c>
      <c r="AZ3" s="73" t="e">
        <f>'ЗЭГ FIT20'!AZ3</f>
        <v>#REF!</v>
      </c>
      <c r="BA3" s="73" t="e">
        <f>'ЗЭГ FIT20'!BA3</f>
        <v>#REF!</v>
      </c>
      <c r="BB3" s="73" t="e">
        <f>'ЗЭГ FIT20'!BB3</f>
        <v>#REF!</v>
      </c>
      <c r="BC3" s="73" t="e">
        <f>'ЗЭГ FIT20'!BC3</f>
        <v>#REF!</v>
      </c>
      <c r="BD3" s="73" t="e">
        <f>'ЗЭГ FIT20'!BD3</f>
        <v>#REF!</v>
      </c>
      <c r="BE3" s="73" t="e">
        <f>'ЗЭГ FIT20'!BE3</f>
        <v>#REF!</v>
      </c>
      <c r="BF3" s="73" t="e">
        <f>'ЗЭГ FIT20'!BF3</f>
        <v>#REF!</v>
      </c>
      <c r="BG3" s="73" t="e">
        <f>'ЗЭГ FIT20'!BG3</f>
        <v>#REF!</v>
      </c>
      <c r="BH3" s="73" t="e">
        <f>'ЗЭГ FIT20'!BH3</f>
        <v>#REF!</v>
      </c>
    </row>
    <row r="4" spans="1:70" s="11" customFormat="1" ht="20.25" customHeight="1" x14ac:dyDescent="0.2">
      <c r="A4" s="74"/>
      <c r="B4" s="10"/>
      <c r="C4" s="10"/>
      <c r="D4" s="10"/>
      <c r="E4" s="10"/>
      <c r="F4" s="10"/>
      <c r="G4" s="10"/>
      <c r="H4" s="10"/>
      <c r="I4" s="10"/>
      <c r="J4" s="10"/>
      <c r="K4" s="10"/>
      <c r="L4" s="10"/>
      <c r="M4" s="10"/>
      <c r="N4" s="10"/>
      <c r="O4" s="10"/>
      <c r="P4" s="10"/>
      <c r="Q4" s="10"/>
      <c r="R4" s="10"/>
      <c r="S4" s="10"/>
      <c r="T4" s="10"/>
      <c r="U4" s="10"/>
      <c r="V4" s="10"/>
      <c r="W4" s="73" t="e">
        <f>#REF!</f>
        <v>#REF!</v>
      </c>
      <c r="X4" s="73" t="e">
        <f>#REF!</f>
        <v>#REF!</v>
      </c>
      <c r="Y4" s="73" t="e">
        <f>#REF!</f>
        <v>#REF!</v>
      </c>
      <c r="Z4" s="73" t="e">
        <f>#REF!</f>
        <v>#REF!</v>
      </c>
      <c r="AA4" s="73" t="e">
        <f>'ЗЭГ FIT20'!AA4</f>
        <v>#REF!</v>
      </c>
      <c r="AB4" s="73" t="e">
        <f>'ЗЭГ FIT20'!AB4</f>
        <v>#REF!</v>
      </c>
      <c r="AC4" s="73" t="e">
        <f>'ЗЭГ FIT20'!AC4</f>
        <v>#REF!</v>
      </c>
      <c r="AD4" s="73" t="e">
        <f>'ЗЭГ FIT20'!AD4</f>
        <v>#REF!</v>
      </c>
      <c r="AE4" s="73" t="e">
        <f>'ЗЭГ FIT20'!AE4</f>
        <v>#REF!</v>
      </c>
      <c r="AF4" s="73" t="e">
        <f>'ЗЭГ FIT20'!AF4</f>
        <v>#REF!</v>
      </c>
      <c r="AG4" s="73" t="e">
        <f>'ЗЭГ FIT20'!AG4</f>
        <v>#REF!</v>
      </c>
      <c r="AH4" s="73" t="e">
        <f>'ЗЭГ FIT20'!AH4</f>
        <v>#REF!</v>
      </c>
      <c r="AI4" s="73" t="e">
        <f>'ЗЭГ FIT20'!AI4</f>
        <v>#REF!</v>
      </c>
      <c r="AJ4" s="73" t="e">
        <f>'ЗЭГ FIT20'!AJ4</f>
        <v>#REF!</v>
      </c>
      <c r="AK4" s="73" t="e">
        <f>'ЗЭГ FIT20'!AK4</f>
        <v>#REF!</v>
      </c>
      <c r="AL4" s="73" t="e">
        <f>'ЗЭГ FIT20'!AL4</f>
        <v>#REF!</v>
      </c>
      <c r="AM4" s="73" t="e">
        <f>'ЗЭГ FIT20'!AM4</f>
        <v>#REF!</v>
      </c>
      <c r="AN4" s="73" t="e">
        <f>'ЗЭГ FIT20'!AN4</f>
        <v>#REF!</v>
      </c>
      <c r="AO4" s="73" t="e">
        <f>'ЗЭГ FIT20'!AO4</f>
        <v>#REF!</v>
      </c>
      <c r="AP4" s="73" t="e">
        <f>'ЗЭГ FIT20'!AP4</f>
        <v>#REF!</v>
      </c>
      <c r="AQ4" s="73" t="e">
        <f>'ЗЭГ FIT20'!AQ4</f>
        <v>#REF!</v>
      </c>
      <c r="AR4" s="73" t="e">
        <f>'ЗЭГ FIT20'!AR4</f>
        <v>#REF!</v>
      </c>
      <c r="AS4" s="73" t="e">
        <f>'ЗЭГ FIT20'!AS4</f>
        <v>#REF!</v>
      </c>
      <c r="AT4" s="73" t="e">
        <f>'ЗЭГ FIT20'!AT4</f>
        <v>#REF!</v>
      </c>
      <c r="AU4" s="73" t="e">
        <f>'ЗЭГ FIT20'!AU4</f>
        <v>#REF!</v>
      </c>
      <c r="AV4" s="73" t="e">
        <f>'ЗЭГ FIT20'!AV4</f>
        <v>#REF!</v>
      </c>
      <c r="AW4" s="73" t="e">
        <f>'ЗЭГ FIT20'!AW4</f>
        <v>#REF!</v>
      </c>
      <c r="AX4" s="73" t="e">
        <f>'ЗЭГ FIT20'!AX4</f>
        <v>#REF!</v>
      </c>
      <c r="AY4" s="73" t="e">
        <f>'ЗЭГ FIT20'!AY4</f>
        <v>#REF!</v>
      </c>
      <c r="AZ4" s="73" t="e">
        <f>'ЗЭГ FIT20'!AZ4</f>
        <v>#REF!</v>
      </c>
      <c r="BA4" s="73" t="e">
        <f>'ЗЭГ FIT20'!BA4</f>
        <v>#REF!</v>
      </c>
      <c r="BB4" s="73" t="e">
        <f>'ЗЭГ FIT20'!BB4</f>
        <v>#REF!</v>
      </c>
      <c r="BC4" s="73" t="e">
        <f>'ЗЭГ FIT20'!BC4</f>
        <v>#REF!</v>
      </c>
      <c r="BD4" s="73" t="e">
        <f>'ЗЭГ FIT20'!BD4</f>
        <v>#REF!</v>
      </c>
      <c r="BE4" s="73" t="e">
        <f>'ЗЭГ FIT20'!BE4</f>
        <v>#REF!</v>
      </c>
      <c r="BF4" s="73" t="e">
        <f>'ЗЭГ FIT20'!BF4</f>
        <v>#REF!</v>
      </c>
      <c r="BG4" s="73" t="e">
        <f>'ЗЭГ FIT20'!BG4</f>
        <v>#REF!</v>
      </c>
      <c r="BH4" s="73" t="e">
        <f>'ЗЭГ FIT20'!BH4</f>
        <v>#REF!</v>
      </c>
    </row>
    <row r="5" spans="1:70" s="14" customFormat="1" ht="12" customHeight="1" x14ac:dyDescent="0.2">
      <c r="A5" s="33"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row>
    <row r="6" spans="1:70" s="14" customFormat="1" ht="12" customHeight="1" x14ac:dyDescent="0.2">
      <c r="A6" s="42">
        <v>1</v>
      </c>
      <c r="B6" s="45" t="e">
        <f>#REF!*0.87</f>
        <v>#REF!</v>
      </c>
      <c r="C6" s="45" t="e">
        <f>#REF!*0.87</f>
        <v>#REF!</v>
      </c>
      <c r="D6" s="45" t="e">
        <f>#REF!*0.87</f>
        <v>#REF!</v>
      </c>
      <c r="E6" s="45" t="e">
        <f>#REF!*0.87</f>
        <v>#REF!</v>
      </c>
      <c r="F6" s="45" t="e">
        <f>#REF!*0.87</f>
        <v>#REF!</v>
      </c>
      <c r="G6" s="45" t="e">
        <f>#REF!*0.87</f>
        <v>#REF!</v>
      </c>
      <c r="H6" s="45" t="e">
        <f>#REF!*0.87</f>
        <v>#REF!</v>
      </c>
      <c r="I6" s="45" t="e">
        <f>#REF!*0.87</f>
        <v>#REF!</v>
      </c>
      <c r="J6" s="45" t="e">
        <f>#REF!*0.87</f>
        <v>#REF!</v>
      </c>
      <c r="K6" s="45" t="e">
        <f>#REF!*0.87</f>
        <v>#REF!</v>
      </c>
      <c r="L6" s="45" t="e">
        <f>#REF!*0.87</f>
        <v>#REF!</v>
      </c>
      <c r="M6" s="45" t="e">
        <f>#REF!*0.87</f>
        <v>#REF!</v>
      </c>
      <c r="N6" s="45" t="e">
        <f>#REF!*0.87</f>
        <v>#REF!</v>
      </c>
      <c r="O6" s="45" t="e">
        <f>#REF!*0.87</f>
        <v>#REF!</v>
      </c>
      <c r="P6" s="45" t="e">
        <f>#REF!*0.87</f>
        <v>#REF!</v>
      </c>
      <c r="Q6" s="45" t="e">
        <f>#REF!*0.87</f>
        <v>#REF!</v>
      </c>
      <c r="R6" s="45" t="e">
        <f>#REF!*0.87</f>
        <v>#REF!</v>
      </c>
      <c r="S6" s="45" t="e">
        <f>#REF!*0.87</f>
        <v>#REF!</v>
      </c>
      <c r="T6" s="45" t="e">
        <f>#REF!*0.87</f>
        <v>#REF!</v>
      </c>
      <c r="U6" s="45" t="e">
        <f>#REF!*0.87</f>
        <v>#REF!</v>
      </c>
      <c r="V6" s="45" t="e">
        <f>#REF!*0.87</f>
        <v>#REF!</v>
      </c>
      <c r="W6" s="45" t="e">
        <f>#REF!*0.87</f>
        <v>#REF!</v>
      </c>
      <c r="X6" s="45" t="e">
        <f>#REF!*0.87</f>
        <v>#REF!</v>
      </c>
      <c r="Y6" s="45" t="e">
        <f>#REF!*0.87</f>
        <v>#REF!</v>
      </c>
      <c r="Z6" s="45" t="e">
        <f>#REF!*0.87</f>
        <v>#REF!</v>
      </c>
      <c r="AA6" s="45" t="e">
        <f>'ЗЭГ FIT20'!AA16*0.9</f>
        <v>#REF!</v>
      </c>
      <c r="AB6" s="45" t="e">
        <f>'ЗЭГ FIT20'!AB16*0.9</f>
        <v>#REF!</v>
      </c>
      <c r="AC6" s="45" t="e">
        <f>'ЗЭГ FIT20'!AC16*0.9</f>
        <v>#REF!</v>
      </c>
      <c r="AD6" s="45" t="e">
        <f>'ЗЭГ FIT20'!AD16*0.9</f>
        <v>#REF!</v>
      </c>
      <c r="AE6" s="45" t="e">
        <f>'ЗЭГ FIT20'!AE16*0.9</f>
        <v>#REF!</v>
      </c>
      <c r="AF6" s="45" t="e">
        <f>'ЗЭГ FIT20'!AF16*0.9</f>
        <v>#REF!</v>
      </c>
      <c r="AG6" s="45" t="e">
        <f>'ЗЭГ FIT20'!AG16*0.9</f>
        <v>#REF!</v>
      </c>
      <c r="AH6" s="45" t="e">
        <f>'ЗЭГ FIT20'!AH16*0.9</f>
        <v>#REF!</v>
      </c>
      <c r="AI6" s="45" t="e">
        <f>'ЗЭГ FIT20'!AI16*0.9</f>
        <v>#REF!</v>
      </c>
      <c r="AJ6" s="45" t="e">
        <f>'ЗЭГ FIT20'!AJ16*0.9</f>
        <v>#REF!</v>
      </c>
      <c r="AK6" s="45" t="e">
        <f>'ЗЭГ FIT20'!AK16*0.9</f>
        <v>#REF!</v>
      </c>
      <c r="AL6" s="45" t="e">
        <f>'ЗЭГ FIT20'!AL16*0.9</f>
        <v>#REF!</v>
      </c>
      <c r="AM6" s="45" t="e">
        <f>'ЗЭГ FIT20'!AM16*0.9</f>
        <v>#REF!</v>
      </c>
      <c r="AN6" s="45" t="e">
        <f>'ЗЭГ FIT20'!AN16*0.9</f>
        <v>#REF!</v>
      </c>
      <c r="AO6" s="45" t="e">
        <f>'ЗЭГ FIT20'!AO16*0.9</f>
        <v>#REF!</v>
      </c>
      <c r="AP6" s="45" t="e">
        <f>'ЗЭГ FIT20'!AP16*0.9</f>
        <v>#REF!</v>
      </c>
      <c r="AQ6" s="45" t="e">
        <f>'ЗЭГ FIT20'!AQ16*0.9</f>
        <v>#REF!</v>
      </c>
      <c r="AR6" s="45" t="e">
        <f>'ЗЭГ FIT20'!AR16*0.9</f>
        <v>#REF!</v>
      </c>
      <c r="AS6" s="45" t="e">
        <f>'ЗЭГ FIT20'!AS16*0.9</f>
        <v>#REF!</v>
      </c>
      <c r="AT6" s="45" t="e">
        <f>'ЗЭГ FIT20'!AT16*0.9</f>
        <v>#REF!</v>
      </c>
      <c r="AU6" s="45" t="e">
        <f>'ЗЭГ FIT20'!AU16*0.9</f>
        <v>#REF!</v>
      </c>
      <c r="AV6" s="45" t="e">
        <f>'ЗЭГ FIT20'!AV16*0.9</f>
        <v>#REF!</v>
      </c>
      <c r="AW6" s="45" t="e">
        <f>'ЗЭГ FIT20'!AW16*0.9</f>
        <v>#REF!</v>
      </c>
      <c r="AX6" s="45" t="e">
        <f>'ЗЭГ FIT20'!AX16*0.9</f>
        <v>#REF!</v>
      </c>
      <c r="AY6" s="45" t="e">
        <f>'ЗЭГ FIT20'!AY16*0.9</f>
        <v>#REF!</v>
      </c>
      <c r="AZ6" s="45" t="e">
        <f>'ЗЭГ FIT20'!AZ16*0.9</f>
        <v>#REF!</v>
      </c>
      <c r="BA6" s="45" t="e">
        <f>'ЗЭГ FIT20'!BA16*0.9</f>
        <v>#REF!</v>
      </c>
      <c r="BB6" s="45" t="e">
        <f>'ЗЭГ FIT20'!BB16*0.9</f>
        <v>#REF!</v>
      </c>
      <c r="BC6" s="45" t="e">
        <f>'ЗЭГ FIT20'!BC16*0.9</f>
        <v>#REF!</v>
      </c>
      <c r="BD6" s="45" t="e">
        <f>'ЗЭГ FIT20'!BD16*0.9</f>
        <v>#REF!</v>
      </c>
      <c r="BE6" s="45" t="e">
        <f>'ЗЭГ FIT20'!BE16*0.9</f>
        <v>#REF!</v>
      </c>
      <c r="BF6" s="45" t="e">
        <f>'ЗЭГ FIT20'!BF16*0.9</f>
        <v>#REF!</v>
      </c>
      <c r="BG6" s="45" t="e">
        <f>'ЗЭГ FIT20'!BG16*0.9</f>
        <v>#REF!</v>
      </c>
      <c r="BH6" s="45" t="e">
        <f>'ЗЭГ FIT20'!BH16*0.9</f>
        <v>#REF!</v>
      </c>
    </row>
    <row r="7" spans="1:70" s="14" customFormat="1" ht="12" customHeight="1" x14ac:dyDescent="0.2">
      <c r="A7" s="42">
        <v>2</v>
      </c>
      <c r="B7" s="45" t="e">
        <f>#REF!*0.87</f>
        <v>#REF!</v>
      </c>
      <c r="C7" s="45" t="e">
        <f>#REF!*0.87</f>
        <v>#REF!</v>
      </c>
      <c r="D7" s="45" t="e">
        <f>#REF!*0.87</f>
        <v>#REF!</v>
      </c>
      <c r="E7" s="45" t="e">
        <f>#REF!*0.87</f>
        <v>#REF!</v>
      </c>
      <c r="F7" s="45" t="e">
        <f>#REF!*0.87</f>
        <v>#REF!</v>
      </c>
      <c r="G7" s="45"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45" t="e">
        <f>#REF!*0.87</f>
        <v>#REF!</v>
      </c>
      <c r="W7" s="45" t="e">
        <f>#REF!*0.87</f>
        <v>#REF!</v>
      </c>
      <c r="X7" s="45" t="e">
        <f>#REF!*0.87</f>
        <v>#REF!</v>
      </c>
      <c r="Y7" s="45" t="e">
        <f>#REF!*0.87</f>
        <v>#REF!</v>
      </c>
      <c r="Z7" s="45" t="e">
        <f>#REF!*0.87</f>
        <v>#REF!</v>
      </c>
      <c r="AA7" s="45" t="e">
        <f>'ЗЭГ FIT20'!AA17*0.9</f>
        <v>#REF!</v>
      </c>
      <c r="AB7" s="45" t="e">
        <f>'ЗЭГ FIT20'!AB17*0.9</f>
        <v>#REF!</v>
      </c>
      <c r="AC7" s="45" t="e">
        <f>'ЗЭГ FIT20'!AC17*0.9</f>
        <v>#REF!</v>
      </c>
      <c r="AD7" s="45" t="e">
        <f>'ЗЭГ FIT20'!AD17*0.9</f>
        <v>#REF!</v>
      </c>
      <c r="AE7" s="45" t="e">
        <f>'ЗЭГ FIT20'!AE17*0.9</f>
        <v>#REF!</v>
      </c>
      <c r="AF7" s="45" t="e">
        <f>'ЗЭГ FIT20'!AF17*0.9</f>
        <v>#REF!</v>
      </c>
      <c r="AG7" s="45" t="e">
        <f>'ЗЭГ FIT20'!AG17*0.9</f>
        <v>#REF!</v>
      </c>
      <c r="AH7" s="45" t="e">
        <f>'ЗЭГ FIT20'!AH17*0.9</f>
        <v>#REF!</v>
      </c>
      <c r="AI7" s="45" t="e">
        <f>'ЗЭГ FIT20'!AI17*0.9</f>
        <v>#REF!</v>
      </c>
      <c r="AJ7" s="45" t="e">
        <f>'ЗЭГ FIT20'!AJ17*0.9</f>
        <v>#REF!</v>
      </c>
      <c r="AK7" s="45" t="e">
        <f>'ЗЭГ FIT20'!AK17*0.9</f>
        <v>#REF!</v>
      </c>
      <c r="AL7" s="45" t="e">
        <f>'ЗЭГ FIT20'!AL17*0.9</f>
        <v>#REF!</v>
      </c>
      <c r="AM7" s="45" t="e">
        <f>'ЗЭГ FIT20'!AM17*0.9</f>
        <v>#REF!</v>
      </c>
      <c r="AN7" s="45" t="e">
        <f>'ЗЭГ FIT20'!AN17*0.9</f>
        <v>#REF!</v>
      </c>
      <c r="AO7" s="45" t="e">
        <f>'ЗЭГ FIT20'!AO17*0.9</f>
        <v>#REF!</v>
      </c>
      <c r="AP7" s="45" t="e">
        <f>'ЗЭГ FIT20'!AP17*0.9</f>
        <v>#REF!</v>
      </c>
      <c r="AQ7" s="45" t="e">
        <f>'ЗЭГ FIT20'!AQ17*0.9</f>
        <v>#REF!</v>
      </c>
      <c r="AR7" s="45" t="e">
        <f>'ЗЭГ FIT20'!AR17*0.9</f>
        <v>#REF!</v>
      </c>
      <c r="AS7" s="45" t="e">
        <f>'ЗЭГ FIT20'!AS17*0.9</f>
        <v>#REF!</v>
      </c>
      <c r="AT7" s="45" t="e">
        <f>'ЗЭГ FIT20'!AT17*0.9</f>
        <v>#REF!</v>
      </c>
      <c r="AU7" s="45" t="e">
        <f>'ЗЭГ FIT20'!AU17*0.9</f>
        <v>#REF!</v>
      </c>
      <c r="AV7" s="45" t="e">
        <f>'ЗЭГ FIT20'!AV17*0.9</f>
        <v>#REF!</v>
      </c>
      <c r="AW7" s="45" t="e">
        <f>'ЗЭГ FIT20'!AW17*0.9</f>
        <v>#REF!</v>
      </c>
      <c r="AX7" s="45" t="e">
        <f>'ЗЭГ FIT20'!AX17*0.9</f>
        <v>#REF!</v>
      </c>
      <c r="AY7" s="45" t="e">
        <f>'ЗЭГ FIT20'!AY17*0.9</f>
        <v>#REF!</v>
      </c>
      <c r="AZ7" s="45" t="e">
        <f>'ЗЭГ FIT20'!AZ17*0.9</f>
        <v>#REF!</v>
      </c>
      <c r="BA7" s="45" t="e">
        <f>'ЗЭГ FIT20'!BA17*0.9</f>
        <v>#REF!</v>
      </c>
      <c r="BB7" s="45" t="e">
        <f>'ЗЭГ FIT20'!BB17*0.9</f>
        <v>#REF!</v>
      </c>
      <c r="BC7" s="45" t="e">
        <f>'ЗЭГ FIT20'!BC17*0.9</f>
        <v>#REF!</v>
      </c>
      <c r="BD7" s="45" t="e">
        <f>'ЗЭГ FIT20'!BD17*0.9</f>
        <v>#REF!</v>
      </c>
      <c r="BE7" s="45" t="e">
        <f>'ЗЭГ FIT20'!BE17*0.9</f>
        <v>#REF!</v>
      </c>
      <c r="BF7" s="45" t="e">
        <f>'ЗЭГ FIT20'!BF17*0.9</f>
        <v>#REF!</v>
      </c>
      <c r="BG7" s="45" t="e">
        <f>'ЗЭГ FIT20'!BG17*0.9</f>
        <v>#REF!</v>
      </c>
      <c r="BH7" s="45" t="e">
        <f>'ЗЭГ FIT20'!BH17*0.9</f>
        <v>#REF!</v>
      </c>
    </row>
    <row r="8" spans="1:70" s="14" customFormat="1" ht="12" customHeight="1" x14ac:dyDescent="0.2">
      <c r="A8" s="33" t="s">
        <v>54</v>
      </c>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row>
    <row r="9" spans="1:70" s="14" customFormat="1" ht="12" customHeight="1" x14ac:dyDescent="0.2">
      <c r="A9" s="42">
        <v>1</v>
      </c>
      <c r="B9" s="45" t="e">
        <f>#REF!*0.87</f>
        <v>#REF!</v>
      </c>
      <c r="C9" s="45" t="e">
        <f>#REF!*0.87</f>
        <v>#REF!</v>
      </c>
      <c r="D9" s="45" t="e">
        <f>#REF!*0.87</f>
        <v>#REF!</v>
      </c>
      <c r="E9" s="45" t="e">
        <f>#REF!*0.87</f>
        <v>#REF!</v>
      </c>
      <c r="F9" s="45" t="e">
        <f>#REF!*0.87</f>
        <v>#REF!</v>
      </c>
      <c r="G9" s="45" t="e">
        <f>#REF!*0.87</f>
        <v>#REF!</v>
      </c>
      <c r="H9" s="45" t="e">
        <f>#REF!*0.87</f>
        <v>#REF!</v>
      </c>
      <c r="I9" s="45" t="e">
        <f>#REF!*0.87</f>
        <v>#REF!</v>
      </c>
      <c r="J9" s="45" t="e">
        <f>#REF!*0.87</f>
        <v>#REF!</v>
      </c>
      <c r="K9" s="45" t="e">
        <f>#REF!*0.87</f>
        <v>#REF!</v>
      </c>
      <c r="L9" s="45" t="e">
        <f>#REF!*0.87</f>
        <v>#REF!</v>
      </c>
      <c r="M9" s="45" t="e">
        <f>#REF!*0.87</f>
        <v>#REF!</v>
      </c>
      <c r="N9" s="45" t="e">
        <f>#REF!*0.87</f>
        <v>#REF!</v>
      </c>
      <c r="O9" s="45" t="e">
        <f>#REF!*0.87</f>
        <v>#REF!</v>
      </c>
      <c r="P9" s="45" t="e">
        <f>#REF!*0.87</f>
        <v>#REF!</v>
      </c>
      <c r="Q9" s="45" t="e">
        <f>#REF!*0.87</f>
        <v>#REF!</v>
      </c>
      <c r="R9" s="45" t="e">
        <f>#REF!*0.87</f>
        <v>#REF!</v>
      </c>
      <c r="S9" s="45" t="e">
        <f>#REF!*0.87</f>
        <v>#REF!</v>
      </c>
      <c r="T9" s="45" t="e">
        <f>#REF!*0.87</f>
        <v>#REF!</v>
      </c>
      <c r="U9" s="45" t="e">
        <f>#REF!*0.87</f>
        <v>#REF!</v>
      </c>
      <c r="V9" s="45" t="e">
        <f>#REF!*0.87</f>
        <v>#REF!</v>
      </c>
      <c r="W9" s="45" t="e">
        <f>#REF!*0.87</f>
        <v>#REF!</v>
      </c>
      <c r="X9" s="45" t="e">
        <f>#REF!*0.87</f>
        <v>#REF!</v>
      </c>
      <c r="Y9" s="45" t="e">
        <f>#REF!*0.87</f>
        <v>#REF!</v>
      </c>
      <c r="Z9" s="45" t="e">
        <f>#REF!*0.87</f>
        <v>#REF!</v>
      </c>
      <c r="AA9" s="45" t="e">
        <f>'ЗЭГ FIT20'!AA19*0.9</f>
        <v>#REF!</v>
      </c>
      <c r="AB9" s="45" t="e">
        <f>'ЗЭГ FIT20'!AB19*0.9</f>
        <v>#REF!</v>
      </c>
      <c r="AC9" s="45" t="e">
        <f>'ЗЭГ FIT20'!AC19*0.9</f>
        <v>#REF!</v>
      </c>
      <c r="AD9" s="45" t="e">
        <f>'ЗЭГ FIT20'!AD19*0.9</f>
        <v>#REF!</v>
      </c>
      <c r="AE9" s="45" t="e">
        <f>'ЗЭГ FIT20'!AE19*0.9</f>
        <v>#REF!</v>
      </c>
      <c r="AF9" s="45" t="e">
        <f>'ЗЭГ FIT20'!AF19*0.9</f>
        <v>#REF!</v>
      </c>
      <c r="AG9" s="45" t="e">
        <f>'ЗЭГ FIT20'!AG19*0.9</f>
        <v>#REF!</v>
      </c>
      <c r="AH9" s="45" t="e">
        <f>'ЗЭГ FIT20'!AH19*0.9</f>
        <v>#REF!</v>
      </c>
      <c r="AI9" s="45" t="e">
        <f>'ЗЭГ FIT20'!AI19*0.9</f>
        <v>#REF!</v>
      </c>
      <c r="AJ9" s="45" t="e">
        <f>'ЗЭГ FIT20'!AJ19*0.9</f>
        <v>#REF!</v>
      </c>
      <c r="AK9" s="45" t="e">
        <f>'ЗЭГ FIT20'!AK19*0.9</f>
        <v>#REF!</v>
      </c>
      <c r="AL9" s="45" t="e">
        <f>'ЗЭГ FIT20'!AL19*0.9</f>
        <v>#REF!</v>
      </c>
      <c r="AM9" s="45" t="e">
        <f>'ЗЭГ FIT20'!AM19*0.9</f>
        <v>#REF!</v>
      </c>
      <c r="AN9" s="45" t="e">
        <f>'ЗЭГ FIT20'!AN19*0.9</f>
        <v>#REF!</v>
      </c>
      <c r="AO9" s="45" t="e">
        <f>'ЗЭГ FIT20'!AO19*0.9</f>
        <v>#REF!</v>
      </c>
      <c r="AP9" s="45" t="e">
        <f>'ЗЭГ FIT20'!AP19*0.9</f>
        <v>#REF!</v>
      </c>
      <c r="AQ9" s="45" t="e">
        <f>'ЗЭГ FIT20'!AQ19*0.9</f>
        <v>#REF!</v>
      </c>
      <c r="AR9" s="45" t="e">
        <f>'ЗЭГ FIT20'!AR19*0.9</f>
        <v>#REF!</v>
      </c>
      <c r="AS9" s="45" t="e">
        <f>'ЗЭГ FIT20'!AS19*0.9</f>
        <v>#REF!</v>
      </c>
      <c r="AT9" s="45" t="e">
        <f>'ЗЭГ FIT20'!AT19*0.9</f>
        <v>#REF!</v>
      </c>
      <c r="AU9" s="45" t="e">
        <f>'ЗЭГ FIT20'!AU19*0.9</f>
        <v>#REF!</v>
      </c>
      <c r="AV9" s="45" t="e">
        <f>'ЗЭГ FIT20'!AV19*0.9</f>
        <v>#REF!</v>
      </c>
      <c r="AW9" s="45" t="e">
        <f>'ЗЭГ FIT20'!AW19*0.9</f>
        <v>#REF!</v>
      </c>
      <c r="AX9" s="45" t="e">
        <f>'ЗЭГ FIT20'!AX19*0.9</f>
        <v>#REF!</v>
      </c>
      <c r="AY9" s="45" t="e">
        <f>'ЗЭГ FIT20'!AY19*0.9</f>
        <v>#REF!</v>
      </c>
      <c r="AZ9" s="45" t="e">
        <f>'ЗЭГ FIT20'!AZ19*0.9</f>
        <v>#REF!</v>
      </c>
      <c r="BA9" s="45" t="e">
        <f>'ЗЭГ FIT20'!BA19*0.9</f>
        <v>#REF!</v>
      </c>
      <c r="BB9" s="45" t="e">
        <f>'ЗЭГ FIT20'!BB19*0.9</f>
        <v>#REF!</v>
      </c>
      <c r="BC9" s="45" t="e">
        <f>'ЗЭГ FIT20'!BC19*0.9</f>
        <v>#REF!</v>
      </c>
      <c r="BD9" s="45" t="e">
        <f>'ЗЭГ FIT20'!BD19*0.9</f>
        <v>#REF!</v>
      </c>
      <c r="BE9" s="45" t="e">
        <f>'ЗЭГ FIT20'!BE19*0.9</f>
        <v>#REF!</v>
      </c>
      <c r="BF9" s="45" t="e">
        <f>'ЗЭГ FIT20'!BF19*0.9</f>
        <v>#REF!</v>
      </c>
      <c r="BG9" s="45" t="e">
        <f>'ЗЭГ FIT20'!BG19*0.9</f>
        <v>#REF!</v>
      </c>
      <c r="BH9" s="45" t="e">
        <f>'ЗЭГ FIT20'!BH19*0.9</f>
        <v>#REF!</v>
      </c>
    </row>
    <row r="10" spans="1:70" s="14" customFormat="1" ht="12" customHeight="1" x14ac:dyDescent="0.2">
      <c r="A10" s="42">
        <v>2</v>
      </c>
      <c r="B10" s="45" t="e">
        <f>#REF!*0.87</f>
        <v>#REF!</v>
      </c>
      <c r="C10" s="45" t="e">
        <f>#REF!*0.87</f>
        <v>#REF!</v>
      </c>
      <c r="D10" s="45" t="e">
        <f>#REF!*0.87</f>
        <v>#REF!</v>
      </c>
      <c r="E10" s="45" t="e">
        <f>#REF!*0.87</f>
        <v>#REF!</v>
      </c>
      <c r="F10" s="45" t="e">
        <f>#REF!*0.87</f>
        <v>#REF!</v>
      </c>
      <c r="G10" s="45"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45" t="e">
        <f>#REF!*0.87</f>
        <v>#REF!</v>
      </c>
      <c r="Y10" s="45" t="e">
        <f>#REF!*0.87</f>
        <v>#REF!</v>
      </c>
      <c r="Z10" s="45" t="e">
        <f>#REF!*0.87</f>
        <v>#REF!</v>
      </c>
      <c r="AA10" s="45" t="e">
        <f>'ЗЭГ FIT20'!AA20*0.9</f>
        <v>#REF!</v>
      </c>
      <c r="AB10" s="45" t="e">
        <f>'ЗЭГ FIT20'!AB20*0.9</f>
        <v>#REF!</v>
      </c>
      <c r="AC10" s="45" t="e">
        <f>'ЗЭГ FIT20'!AC20*0.9</f>
        <v>#REF!</v>
      </c>
      <c r="AD10" s="45" t="e">
        <f>'ЗЭГ FIT20'!AD20*0.9</f>
        <v>#REF!</v>
      </c>
      <c r="AE10" s="45" t="e">
        <f>'ЗЭГ FIT20'!AE20*0.9</f>
        <v>#REF!</v>
      </c>
      <c r="AF10" s="45" t="e">
        <f>'ЗЭГ FIT20'!AF20*0.9</f>
        <v>#REF!</v>
      </c>
      <c r="AG10" s="45" t="e">
        <f>'ЗЭГ FIT20'!AG20*0.9</f>
        <v>#REF!</v>
      </c>
      <c r="AH10" s="45" t="e">
        <f>'ЗЭГ FIT20'!AH20*0.9</f>
        <v>#REF!</v>
      </c>
      <c r="AI10" s="45" t="e">
        <f>'ЗЭГ FIT20'!AI20*0.9</f>
        <v>#REF!</v>
      </c>
      <c r="AJ10" s="45" t="e">
        <f>'ЗЭГ FIT20'!AJ20*0.9</f>
        <v>#REF!</v>
      </c>
      <c r="AK10" s="45" t="e">
        <f>'ЗЭГ FIT20'!AK20*0.9</f>
        <v>#REF!</v>
      </c>
      <c r="AL10" s="45" t="e">
        <f>'ЗЭГ FIT20'!AL20*0.9</f>
        <v>#REF!</v>
      </c>
      <c r="AM10" s="45" t="e">
        <f>'ЗЭГ FIT20'!AM20*0.9</f>
        <v>#REF!</v>
      </c>
      <c r="AN10" s="45" t="e">
        <f>'ЗЭГ FIT20'!AN20*0.9</f>
        <v>#REF!</v>
      </c>
      <c r="AO10" s="45" t="e">
        <f>'ЗЭГ FIT20'!AO20*0.9</f>
        <v>#REF!</v>
      </c>
      <c r="AP10" s="45" t="e">
        <f>'ЗЭГ FIT20'!AP20*0.9</f>
        <v>#REF!</v>
      </c>
      <c r="AQ10" s="45" t="e">
        <f>'ЗЭГ FIT20'!AQ20*0.9</f>
        <v>#REF!</v>
      </c>
      <c r="AR10" s="45" t="e">
        <f>'ЗЭГ FIT20'!AR20*0.9</f>
        <v>#REF!</v>
      </c>
      <c r="AS10" s="45" t="e">
        <f>'ЗЭГ FIT20'!AS20*0.9</f>
        <v>#REF!</v>
      </c>
      <c r="AT10" s="45" t="e">
        <f>'ЗЭГ FIT20'!AT20*0.9</f>
        <v>#REF!</v>
      </c>
      <c r="AU10" s="45" t="e">
        <f>'ЗЭГ FIT20'!AU20*0.9</f>
        <v>#REF!</v>
      </c>
      <c r="AV10" s="45" t="e">
        <f>'ЗЭГ FIT20'!AV20*0.9</f>
        <v>#REF!</v>
      </c>
      <c r="AW10" s="45" t="e">
        <f>'ЗЭГ FIT20'!AW20*0.9</f>
        <v>#REF!</v>
      </c>
      <c r="AX10" s="45" t="e">
        <f>'ЗЭГ FIT20'!AX20*0.9</f>
        <v>#REF!</v>
      </c>
      <c r="AY10" s="45" t="e">
        <f>'ЗЭГ FIT20'!AY20*0.9</f>
        <v>#REF!</v>
      </c>
      <c r="AZ10" s="45" t="e">
        <f>'ЗЭГ FIT20'!AZ20*0.9</f>
        <v>#REF!</v>
      </c>
      <c r="BA10" s="45" t="e">
        <f>'ЗЭГ FIT20'!BA20*0.9</f>
        <v>#REF!</v>
      </c>
      <c r="BB10" s="45" t="e">
        <f>'ЗЭГ FIT20'!BB20*0.9</f>
        <v>#REF!</v>
      </c>
      <c r="BC10" s="45" t="e">
        <f>'ЗЭГ FIT20'!BC20*0.9</f>
        <v>#REF!</v>
      </c>
      <c r="BD10" s="45" t="e">
        <f>'ЗЭГ FIT20'!BD20*0.9</f>
        <v>#REF!</v>
      </c>
      <c r="BE10" s="45" t="e">
        <f>'ЗЭГ FIT20'!BE20*0.9</f>
        <v>#REF!</v>
      </c>
      <c r="BF10" s="45" t="e">
        <f>'ЗЭГ FIT20'!BF20*0.9</f>
        <v>#REF!</v>
      </c>
      <c r="BG10" s="45" t="e">
        <f>'ЗЭГ FIT20'!BG20*0.9</f>
        <v>#REF!</v>
      </c>
      <c r="BH10" s="45" t="e">
        <f>'ЗЭГ FIT20'!BH20*0.9</f>
        <v>#REF!</v>
      </c>
    </row>
    <row r="11" spans="1:70" s="14" customFormat="1" ht="12" customHeight="1" x14ac:dyDescent="0.2">
      <c r="A11" s="125"/>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2"/>
      <c r="BE11" s="122"/>
    </row>
    <row r="12" spans="1:70" ht="17.25" customHeight="1" x14ac:dyDescent="0.2">
      <c r="A12" s="233" t="s">
        <v>156</v>
      </c>
      <c r="B12" s="234"/>
      <c r="C12" s="234"/>
      <c r="D12" s="234"/>
      <c r="E12" s="234"/>
      <c r="F12" s="234"/>
      <c r="G12" s="234"/>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N12" s="234"/>
      <c r="BO12" s="234"/>
      <c r="BP12" s="234"/>
      <c r="BQ12" s="234"/>
      <c r="BR12" s="235"/>
    </row>
    <row r="13" spans="1:70" ht="15" customHeight="1" x14ac:dyDescent="0.2">
      <c r="A13" s="236"/>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7"/>
      <c r="AN13" s="237"/>
      <c r="AO13" s="237"/>
      <c r="AP13" s="237"/>
      <c r="AQ13" s="237"/>
      <c r="AR13" s="237"/>
      <c r="AS13" s="237"/>
      <c r="AT13" s="237"/>
      <c r="AU13" s="237"/>
      <c r="AV13" s="237"/>
      <c r="AW13" s="237"/>
      <c r="AX13" s="237"/>
      <c r="AY13" s="237"/>
      <c r="AZ13" s="237"/>
      <c r="BA13" s="237"/>
      <c r="BB13" s="237"/>
      <c r="BC13" s="237"/>
      <c r="BD13" s="237"/>
      <c r="BE13" s="237"/>
      <c r="BF13" s="237"/>
      <c r="BG13" s="237"/>
      <c r="BH13" s="237"/>
      <c r="BI13" s="237"/>
      <c r="BJ13" s="237"/>
      <c r="BK13" s="237"/>
      <c r="BL13" s="237"/>
      <c r="BM13" s="237"/>
      <c r="BN13" s="237"/>
      <c r="BO13" s="237"/>
      <c r="BP13" s="237"/>
      <c r="BQ13" s="237"/>
      <c r="BR13" s="238"/>
    </row>
    <row r="14" spans="1:70" x14ac:dyDescent="0.2">
      <c r="A14" s="239"/>
      <c r="B14" s="240"/>
      <c r="C14" s="240"/>
      <c r="D14" s="240"/>
      <c r="E14" s="240"/>
      <c r="F14" s="240"/>
      <c r="G14" s="240"/>
      <c r="H14" s="240"/>
      <c r="I14" s="240"/>
      <c r="J14" s="240"/>
      <c r="K14" s="240"/>
      <c r="L14" s="240"/>
      <c r="M14" s="240"/>
      <c r="N14" s="240"/>
      <c r="O14" s="240"/>
      <c r="P14" s="240"/>
      <c r="Q14" s="240"/>
      <c r="R14" s="240"/>
      <c r="S14" s="240"/>
      <c r="T14" s="240"/>
      <c r="U14" s="240"/>
      <c r="V14" s="240"/>
      <c r="W14" s="240"/>
      <c r="X14" s="240"/>
      <c r="Y14" s="240"/>
      <c r="Z14" s="240"/>
      <c r="AA14" s="240"/>
      <c r="AB14" s="240"/>
      <c r="AC14" s="240"/>
      <c r="AD14" s="240"/>
      <c r="AE14" s="240"/>
      <c r="AF14" s="240"/>
      <c r="AG14" s="240"/>
      <c r="AH14" s="240"/>
      <c r="AI14" s="240"/>
      <c r="AJ14" s="240"/>
      <c r="AK14" s="240"/>
      <c r="AL14" s="240"/>
      <c r="AM14" s="240"/>
      <c r="AN14" s="240"/>
      <c r="AO14" s="240"/>
      <c r="AP14" s="240"/>
      <c r="AQ14" s="240"/>
      <c r="AR14" s="240"/>
      <c r="AS14" s="240"/>
      <c r="AT14" s="240"/>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1"/>
    </row>
    <row r="15" spans="1:70" x14ac:dyDescent="0.2">
      <c r="A15" s="2"/>
    </row>
    <row r="16" spans="1:70" x14ac:dyDescent="0.2">
      <c r="A16" s="216" t="s">
        <v>157</v>
      </c>
    </row>
    <row r="17" spans="1:24" x14ac:dyDescent="0.2">
      <c r="A17" s="216"/>
    </row>
    <row r="18" spans="1:24" x14ac:dyDescent="0.2">
      <c r="A18" s="216"/>
    </row>
    <row r="19" spans="1:24" x14ac:dyDescent="0.2">
      <c r="A19" s="2"/>
    </row>
    <row r="20" spans="1:24" x14ac:dyDescent="0.2">
      <c r="A20" s="87" t="s">
        <v>80</v>
      </c>
    </row>
    <row r="21" spans="1:24" ht="24" x14ac:dyDescent="0.2">
      <c r="A21" s="109" t="s">
        <v>124</v>
      </c>
      <c r="B21" s="108"/>
      <c r="C21" s="108"/>
      <c r="D21" s="108"/>
      <c r="E21" s="108"/>
      <c r="F21" s="108"/>
      <c r="G21" s="108"/>
      <c r="H21" s="108"/>
      <c r="I21" s="108"/>
      <c r="J21" s="108"/>
      <c r="K21" s="108"/>
      <c r="L21" s="108"/>
      <c r="M21" s="108"/>
      <c r="N21" s="108"/>
      <c r="O21" s="108"/>
      <c r="P21" s="108"/>
      <c r="Q21" s="108"/>
      <c r="R21" s="108"/>
      <c r="S21" s="108"/>
      <c r="T21" s="108"/>
      <c r="U21" s="108"/>
      <c r="V21" s="108"/>
      <c r="W21" s="108"/>
      <c r="X21" s="108"/>
    </row>
    <row r="22" spans="1:24" ht="24" x14ac:dyDescent="0.2">
      <c r="A22" s="109" t="s">
        <v>132</v>
      </c>
      <c r="B22" s="108"/>
      <c r="C22" s="108"/>
      <c r="D22" s="108"/>
      <c r="E22" s="108"/>
      <c r="F22" s="108"/>
      <c r="G22" s="108"/>
      <c r="H22" s="108"/>
      <c r="I22" s="108"/>
      <c r="J22" s="108"/>
      <c r="K22" s="108"/>
      <c r="L22" s="108"/>
      <c r="M22" s="108"/>
      <c r="N22" s="108"/>
      <c r="O22" s="108"/>
      <c r="P22" s="108"/>
      <c r="Q22" s="108"/>
      <c r="R22" s="108"/>
      <c r="S22" s="108"/>
      <c r="T22" s="108"/>
      <c r="U22" s="108"/>
      <c r="V22" s="108"/>
      <c r="W22" s="108"/>
      <c r="X22" s="108"/>
    </row>
    <row r="23" spans="1:24" x14ac:dyDescent="0.2">
      <c r="A23" s="13"/>
    </row>
    <row r="24" spans="1:24" x14ac:dyDescent="0.2">
      <c r="A24" s="86" t="s">
        <v>58</v>
      </c>
    </row>
    <row r="25" spans="1:24" x14ac:dyDescent="0.2">
      <c r="A25" s="60" t="s">
        <v>60</v>
      </c>
    </row>
    <row r="26" spans="1:24" x14ac:dyDescent="0.2">
      <c r="A26" s="60" t="s">
        <v>61</v>
      </c>
    </row>
    <row r="27" spans="1:24" x14ac:dyDescent="0.2">
      <c r="A27" s="60" t="s">
        <v>62</v>
      </c>
    </row>
    <row r="28" spans="1:24" x14ac:dyDescent="0.2">
      <c r="A28" s="60" t="s">
        <v>63</v>
      </c>
    </row>
    <row r="29" spans="1:24" ht="24" x14ac:dyDescent="0.2">
      <c r="A29" s="120" t="s">
        <v>136</v>
      </c>
    </row>
    <row r="30" spans="1:24" x14ac:dyDescent="0.2">
      <c r="A30" s="60" t="s">
        <v>101</v>
      </c>
    </row>
    <row r="31" spans="1:24" x14ac:dyDescent="0.2">
      <c r="A31" s="110" t="s">
        <v>150</v>
      </c>
    </row>
    <row r="32" spans="1:24" ht="31.5" x14ac:dyDescent="0.2">
      <c r="A32" s="117" t="s">
        <v>125</v>
      </c>
    </row>
    <row r="33" spans="1:30" ht="31.5" x14ac:dyDescent="0.2">
      <c r="A33" s="121" t="s">
        <v>143</v>
      </c>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34" spans="1:30" ht="21" x14ac:dyDescent="0.2">
      <c r="A34" s="121" t="s">
        <v>144</v>
      </c>
      <c r="B34" s="102"/>
      <c r="C34" s="102"/>
      <c r="D34" s="102"/>
      <c r="E34" s="102"/>
      <c r="F34" s="102"/>
      <c r="G34" s="102"/>
      <c r="H34" s="102"/>
      <c r="I34" s="102"/>
      <c r="J34" s="102"/>
      <c r="K34" s="102"/>
      <c r="L34" s="102"/>
      <c r="M34" s="102"/>
      <c r="N34" s="102"/>
      <c r="O34" s="102"/>
      <c r="P34" s="102"/>
      <c r="Q34" s="102"/>
      <c r="R34" s="102"/>
      <c r="S34" s="102"/>
      <c r="T34" s="102"/>
      <c r="U34" s="102"/>
      <c r="V34" s="102"/>
      <c r="W34" s="103"/>
      <c r="X34" s="103"/>
      <c r="Y34" s="103"/>
      <c r="Z34" s="112"/>
      <c r="AA34" s="107"/>
      <c r="AB34" s="107"/>
      <c r="AC34" s="107"/>
      <c r="AD34" s="107"/>
    </row>
    <row r="35" spans="1:30" ht="21" x14ac:dyDescent="0.2">
      <c r="A35" s="121" t="s">
        <v>145</v>
      </c>
      <c r="B35" s="102"/>
      <c r="C35" s="102"/>
      <c r="D35" s="102"/>
      <c r="E35" s="102"/>
      <c r="F35" s="102"/>
      <c r="G35" s="102"/>
      <c r="H35" s="102"/>
      <c r="I35" s="102"/>
      <c r="J35" s="102"/>
      <c r="K35" s="102"/>
      <c r="L35" s="102"/>
      <c r="M35" s="102"/>
      <c r="N35" s="102"/>
      <c r="O35" s="102"/>
      <c r="P35" s="102"/>
      <c r="Q35" s="102"/>
      <c r="R35" s="102"/>
      <c r="S35" s="102"/>
      <c r="T35" s="102"/>
      <c r="U35" s="102"/>
      <c r="V35" s="102"/>
      <c r="W35" s="103"/>
      <c r="X35" s="103"/>
      <c r="Y35" s="103"/>
      <c r="Z35" s="112"/>
      <c r="AA35" s="107"/>
      <c r="AB35" s="107"/>
      <c r="AC35" s="107"/>
      <c r="AD35" s="107"/>
    </row>
    <row r="36" spans="1:30" ht="42" x14ac:dyDescent="0.2">
      <c r="A36" s="121" t="s">
        <v>146</v>
      </c>
      <c r="B36" s="105"/>
      <c r="C36" s="105"/>
      <c r="D36" s="105"/>
      <c r="E36" s="105"/>
      <c r="F36" s="105"/>
      <c r="G36" s="105"/>
      <c r="H36" s="105"/>
      <c r="I36" s="105"/>
      <c r="J36" s="105"/>
      <c r="K36" s="105"/>
      <c r="L36" s="105"/>
      <c r="M36" s="105"/>
      <c r="N36" s="105"/>
      <c r="O36" s="105"/>
      <c r="P36" s="105"/>
      <c r="Q36" s="105"/>
      <c r="R36" s="105"/>
      <c r="S36" s="105"/>
      <c r="T36" s="105"/>
      <c r="U36" s="105"/>
      <c r="V36" s="105"/>
      <c r="W36" s="106"/>
      <c r="X36" s="106"/>
      <c r="Y36" s="106"/>
      <c r="Z36" s="107"/>
      <c r="AA36" s="107"/>
      <c r="AB36" s="107"/>
      <c r="AC36" s="107"/>
      <c r="AD36" s="107"/>
    </row>
    <row r="37" spans="1:30" ht="42" x14ac:dyDescent="0.2">
      <c r="A37" s="121" t="s">
        <v>147</v>
      </c>
    </row>
    <row r="38" spans="1:30" ht="26.25" x14ac:dyDescent="0.2">
      <c r="A38" s="121" t="s">
        <v>148</v>
      </c>
    </row>
    <row r="39" spans="1:30" ht="26.25" x14ac:dyDescent="0.2">
      <c r="A39" s="121" t="s">
        <v>149</v>
      </c>
    </row>
    <row r="40" spans="1:30" ht="42" x14ac:dyDescent="0.2">
      <c r="A40" s="121" t="s">
        <v>137</v>
      </c>
    </row>
    <row r="41" spans="1:30" ht="21" x14ac:dyDescent="0.2">
      <c r="A41" s="121" t="s">
        <v>138</v>
      </c>
    </row>
    <row r="42" spans="1:30" ht="21" x14ac:dyDescent="0.2">
      <c r="A42" s="121" t="s">
        <v>139</v>
      </c>
    </row>
    <row r="43" spans="1:30" ht="31.5" x14ac:dyDescent="0.2">
      <c r="A43" s="121" t="s">
        <v>140</v>
      </c>
    </row>
    <row r="44" spans="1:30" ht="31.5" x14ac:dyDescent="0.2">
      <c r="A44" s="121" t="s">
        <v>141</v>
      </c>
    </row>
    <row r="45" spans="1:30" ht="31.5" x14ac:dyDescent="0.2">
      <c r="A45" s="121" t="s">
        <v>142</v>
      </c>
    </row>
    <row r="46" spans="1:30" ht="12.75" x14ac:dyDescent="0.2">
      <c r="A46"/>
    </row>
    <row r="47" spans="1:30" ht="31.5" x14ac:dyDescent="0.2">
      <c r="A47" s="111" t="s">
        <v>126</v>
      </c>
    </row>
    <row r="48" spans="1:30" ht="12.75" x14ac:dyDescent="0.2">
      <c r="A48"/>
    </row>
    <row r="49" spans="1:1" ht="31.5" x14ac:dyDescent="0.2">
      <c r="A49" s="111" t="s">
        <v>127</v>
      </c>
    </row>
    <row r="50" spans="1:1" ht="94.5" x14ac:dyDescent="0.2">
      <c r="A50" s="118" t="s">
        <v>133</v>
      </c>
    </row>
    <row r="51" spans="1:1" ht="21" x14ac:dyDescent="0.2">
      <c r="A51" s="111" t="s">
        <v>128</v>
      </c>
    </row>
    <row r="53" spans="1:1" x14ac:dyDescent="0.2">
      <c r="A53" s="91" t="s">
        <v>65</v>
      </c>
    </row>
    <row r="54" spans="1:1" ht="36" x14ac:dyDescent="0.2">
      <c r="A54" s="62" t="s">
        <v>104</v>
      </c>
    </row>
    <row r="55" spans="1:1" ht="36" x14ac:dyDescent="0.2">
      <c r="A55" s="62" t="s">
        <v>105</v>
      </c>
    </row>
  </sheetData>
  <mergeCells count="2">
    <mergeCell ref="A12:BR14"/>
    <mergeCell ref="A16:A18"/>
  </mergeCells>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1:BR55"/>
  <sheetViews>
    <sheetView zoomScaleNormal="100" workbookViewId="0">
      <pane xSplit="1" topLeftCell="B1" activePane="topRight" state="frozen"/>
      <selection activeCell="BE26" sqref="BE26:BE27"/>
      <selection pane="topRight" activeCell="BF6" sqref="BF6"/>
    </sheetView>
  </sheetViews>
  <sheetFormatPr defaultColWidth="8.42578125" defaultRowHeight="12" x14ac:dyDescent="0.2"/>
  <cols>
    <col min="1" max="1" width="45.570312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 style="2" hidden="1" customWidth="1"/>
    <col min="58" max="59" width="9.7109375" style="2" customWidth="1"/>
    <col min="60" max="60" width="10.140625" style="2" customWidth="1"/>
    <col min="61" max="16384" width="8.42578125" style="2"/>
  </cols>
  <sheetData>
    <row r="1" spans="1:7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70" s="129" customFormat="1" ht="15.75" customHeight="1" x14ac:dyDescent="0.2">
      <c r="A2" s="130" t="s">
        <v>155</v>
      </c>
      <c r="B2" s="127"/>
      <c r="C2" s="127"/>
      <c r="D2" s="127"/>
      <c r="E2" s="128"/>
      <c r="F2" s="128"/>
      <c r="G2" s="128"/>
      <c r="H2" s="128"/>
      <c r="I2" s="128"/>
      <c r="J2" s="128"/>
      <c r="K2" s="128"/>
      <c r="L2" s="128"/>
      <c r="M2" s="128"/>
      <c r="N2" s="128"/>
      <c r="O2" s="128"/>
      <c r="P2" s="128"/>
      <c r="Q2" s="128"/>
      <c r="R2" s="128"/>
      <c r="S2" s="128"/>
      <c r="T2" s="128"/>
      <c r="U2" s="128"/>
      <c r="V2" s="128"/>
      <c r="W2" s="128"/>
      <c r="X2" s="128"/>
      <c r="Y2" s="128"/>
      <c r="Z2" s="128"/>
    </row>
    <row r="3" spans="1:70" s="11" customFormat="1" ht="20.25" customHeight="1" x14ac:dyDescent="0.2">
      <c r="A3" s="74" t="s">
        <v>52</v>
      </c>
      <c r="B3" s="10" t="e">
        <f>#REF!</f>
        <v>#REF!</v>
      </c>
      <c r="C3" s="10" t="e">
        <f>#REF!</f>
        <v>#REF!</v>
      </c>
      <c r="D3" s="10" t="e">
        <f>#REF!</f>
        <v>#REF!</v>
      </c>
      <c r="E3" s="10" t="e">
        <f>#REF!</f>
        <v>#REF!</v>
      </c>
      <c r="F3" s="10" t="e">
        <f>#REF!</f>
        <v>#REF!</v>
      </c>
      <c r="G3" s="10" t="e">
        <f>#REF!</f>
        <v>#REF!</v>
      </c>
      <c r="H3" s="10" t="e">
        <f>#REF!</f>
        <v>#REF!</v>
      </c>
      <c r="I3" s="10" t="e">
        <f>#REF!</f>
        <v>#REF!</v>
      </c>
      <c r="J3" s="10" t="e">
        <f>#REF!</f>
        <v>#REF!</v>
      </c>
      <c r="K3" s="10" t="e">
        <f>#REF!</f>
        <v>#REF!</v>
      </c>
      <c r="L3" s="10" t="e">
        <f>#REF!</f>
        <v>#REF!</v>
      </c>
      <c r="M3" s="10" t="e">
        <f>#REF!</f>
        <v>#REF!</v>
      </c>
      <c r="N3" s="10" t="e">
        <f>#REF!</f>
        <v>#REF!</v>
      </c>
      <c r="O3" s="10" t="e">
        <f>#REF!</f>
        <v>#REF!</v>
      </c>
      <c r="P3" s="10" t="e">
        <f>#REF!</f>
        <v>#REF!</v>
      </c>
      <c r="Q3" s="10" t="e">
        <f>#REF!</f>
        <v>#REF!</v>
      </c>
      <c r="R3" s="10" t="e">
        <f>#REF!</f>
        <v>#REF!</v>
      </c>
      <c r="S3" s="10" t="e">
        <f>#REF!</f>
        <v>#REF!</v>
      </c>
      <c r="T3" s="10" t="e">
        <f>#REF!</f>
        <v>#REF!</v>
      </c>
      <c r="U3" s="10" t="e">
        <f>#REF!</f>
        <v>#REF!</v>
      </c>
      <c r="V3" s="10" t="e">
        <f>#REF!</f>
        <v>#REF!</v>
      </c>
      <c r="W3" s="73" t="e">
        <f>#REF!</f>
        <v>#REF!</v>
      </c>
      <c r="X3" s="73" t="e">
        <f>#REF!</f>
        <v>#REF!</v>
      </c>
      <c r="Y3" s="73" t="e">
        <f>#REF!</f>
        <v>#REF!</v>
      </c>
      <c r="Z3" s="73" t="e">
        <f>#REF!</f>
        <v>#REF!</v>
      </c>
      <c r="AA3" s="73" t="e">
        <f>'ЗЭГ FIT20'!AA3</f>
        <v>#REF!</v>
      </c>
      <c r="AB3" s="73" t="e">
        <f>'ЗЭГ FIT20'!AB3</f>
        <v>#REF!</v>
      </c>
      <c r="AC3" s="73" t="e">
        <f>'ЗЭГ FIT20'!AC3</f>
        <v>#REF!</v>
      </c>
      <c r="AD3" s="73" t="e">
        <f>'ЗЭГ FIT20'!AD3</f>
        <v>#REF!</v>
      </c>
      <c r="AE3" s="73" t="e">
        <f>'ЗЭГ FIT20'!AE3</f>
        <v>#REF!</v>
      </c>
      <c r="AF3" s="73" t="e">
        <f>'ЗЭГ FIT20'!AF3</f>
        <v>#REF!</v>
      </c>
      <c r="AG3" s="73" t="e">
        <f>'ЗЭГ FIT20'!AG3</f>
        <v>#REF!</v>
      </c>
      <c r="AH3" s="73" t="e">
        <f>'ЗЭГ FIT20'!AH3</f>
        <v>#REF!</v>
      </c>
      <c r="AI3" s="73" t="e">
        <f>'ЗЭГ FIT20'!AI3</f>
        <v>#REF!</v>
      </c>
      <c r="AJ3" s="73" t="e">
        <f>'ЗЭГ FIT20'!AJ3</f>
        <v>#REF!</v>
      </c>
      <c r="AK3" s="73" t="e">
        <f>'ЗЭГ FIT20'!AK3</f>
        <v>#REF!</v>
      </c>
      <c r="AL3" s="73" t="e">
        <f>'ЗЭГ FIT20'!AL3</f>
        <v>#REF!</v>
      </c>
      <c r="AM3" s="73" t="e">
        <f>'ЗЭГ FIT20'!AM3</f>
        <v>#REF!</v>
      </c>
      <c r="AN3" s="73" t="e">
        <f>'ЗЭГ FIT20'!AN3</f>
        <v>#REF!</v>
      </c>
      <c r="AO3" s="73" t="e">
        <f>'ЗЭГ FIT20'!AO3</f>
        <v>#REF!</v>
      </c>
      <c r="AP3" s="73" t="e">
        <f>'ЗЭГ FIT20'!AP3</f>
        <v>#REF!</v>
      </c>
      <c r="AQ3" s="73" t="e">
        <f>'ЗЭГ FIT20'!AQ3</f>
        <v>#REF!</v>
      </c>
      <c r="AR3" s="73" t="e">
        <f>'ЗЭГ FIT20'!AR3</f>
        <v>#REF!</v>
      </c>
      <c r="AS3" s="73" t="e">
        <f>'ЗЭГ FIT20'!AS3</f>
        <v>#REF!</v>
      </c>
      <c r="AT3" s="73" t="e">
        <f>'ЗЭГ FIT20'!AT3</f>
        <v>#REF!</v>
      </c>
      <c r="AU3" s="73" t="e">
        <f>'ЗЭГ FIT20'!AU3</f>
        <v>#REF!</v>
      </c>
      <c r="AV3" s="73" t="e">
        <f>'ЗЭГ FIT20'!AV3</f>
        <v>#REF!</v>
      </c>
      <c r="AW3" s="73" t="e">
        <f>'ЗЭГ FIT20'!AW3</f>
        <v>#REF!</v>
      </c>
      <c r="AX3" s="73" t="e">
        <f>'ЗЭГ FIT20'!AX3</f>
        <v>#REF!</v>
      </c>
      <c r="AY3" s="73" t="e">
        <f>'ЗЭГ FIT20'!AY3</f>
        <v>#REF!</v>
      </c>
      <c r="AZ3" s="73" t="e">
        <f>'ЗЭГ FIT20'!AZ3</f>
        <v>#REF!</v>
      </c>
      <c r="BA3" s="73" t="e">
        <f>'ЗЭГ FIT20'!BA3</f>
        <v>#REF!</v>
      </c>
      <c r="BB3" s="73" t="e">
        <f>'ЗЭГ FIT20'!BB3</f>
        <v>#REF!</v>
      </c>
      <c r="BC3" s="73" t="e">
        <f>'ЗЭГ FIT20'!BC3</f>
        <v>#REF!</v>
      </c>
      <c r="BD3" s="73" t="e">
        <f>'ЗЭГ FIT20'!BD3</f>
        <v>#REF!</v>
      </c>
      <c r="BE3" s="73" t="e">
        <f>'ЗЭГ FIT20'!BE3</f>
        <v>#REF!</v>
      </c>
      <c r="BF3" s="73" t="e">
        <f>'ЗЭГ FIT20'!BF3</f>
        <v>#REF!</v>
      </c>
      <c r="BG3" s="73" t="e">
        <f>'ЗЭГ FIT20'!BG3</f>
        <v>#REF!</v>
      </c>
      <c r="BH3" s="73" t="e">
        <f>'ЗЭГ FIT20'!BH3</f>
        <v>#REF!</v>
      </c>
    </row>
    <row r="4" spans="1:70" s="11" customFormat="1" ht="20.25" customHeight="1" x14ac:dyDescent="0.2">
      <c r="A4" s="74"/>
      <c r="B4" s="10"/>
      <c r="C4" s="10"/>
      <c r="D4" s="10"/>
      <c r="E4" s="10"/>
      <c r="F4" s="10"/>
      <c r="G4" s="10"/>
      <c r="H4" s="10"/>
      <c r="I4" s="10"/>
      <c r="J4" s="10"/>
      <c r="K4" s="10"/>
      <c r="L4" s="10"/>
      <c r="M4" s="10"/>
      <c r="N4" s="10"/>
      <c r="O4" s="10"/>
      <c r="P4" s="10"/>
      <c r="Q4" s="10"/>
      <c r="R4" s="10"/>
      <c r="S4" s="10"/>
      <c r="T4" s="10"/>
      <c r="U4" s="10"/>
      <c r="V4" s="10"/>
      <c r="W4" s="73" t="e">
        <f>#REF!</f>
        <v>#REF!</v>
      </c>
      <c r="X4" s="73" t="e">
        <f>#REF!</f>
        <v>#REF!</v>
      </c>
      <c r="Y4" s="73" t="e">
        <f>#REF!</f>
        <v>#REF!</v>
      </c>
      <c r="Z4" s="73" t="e">
        <f>#REF!</f>
        <v>#REF!</v>
      </c>
      <c r="AA4" s="73" t="e">
        <f>'ЗЭГ FIT20'!AA4</f>
        <v>#REF!</v>
      </c>
      <c r="AB4" s="73" t="e">
        <f>'ЗЭГ FIT20'!AB4</f>
        <v>#REF!</v>
      </c>
      <c r="AC4" s="73" t="e">
        <f>'ЗЭГ FIT20'!AC4</f>
        <v>#REF!</v>
      </c>
      <c r="AD4" s="73" t="e">
        <f>'ЗЭГ FIT20'!AD4</f>
        <v>#REF!</v>
      </c>
      <c r="AE4" s="73" t="e">
        <f>'ЗЭГ FIT20'!AE4</f>
        <v>#REF!</v>
      </c>
      <c r="AF4" s="73" t="e">
        <f>'ЗЭГ FIT20'!AF4</f>
        <v>#REF!</v>
      </c>
      <c r="AG4" s="73" t="e">
        <f>'ЗЭГ FIT20'!AG4</f>
        <v>#REF!</v>
      </c>
      <c r="AH4" s="73" t="e">
        <f>'ЗЭГ FIT20'!AH4</f>
        <v>#REF!</v>
      </c>
      <c r="AI4" s="73" t="e">
        <f>'ЗЭГ FIT20'!AI4</f>
        <v>#REF!</v>
      </c>
      <c r="AJ4" s="73" t="e">
        <f>'ЗЭГ FIT20'!AJ4</f>
        <v>#REF!</v>
      </c>
      <c r="AK4" s="73" t="e">
        <f>'ЗЭГ FIT20'!AK4</f>
        <v>#REF!</v>
      </c>
      <c r="AL4" s="73" t="e">
        <f>'ЗЭГ FIT20'!AL4</f>
        <v>#REF!</v>
      </c>
      <c r="AM4" s="73" t="e">
        <f>'ЗЭГ FIT20'!AM4</f>
        <v>#REF!</v>
      </c>
      <c r="AN4" s="73" t="e">
        <f>'ЗЭГ FIT20'!AN4</f>
        <v>#REF!</v>
      </c>
      <c r="AO4" s="73" t="e">
        <f>'ЗЭГ FIT20'!AO4</f>
        <v>#REF!</v>
      </c>
      <c r="AP4" s="73" t="e">
        <f>'ЗЭГ FIT20'!AP4</f>
        <v>#REF!</v>
      </c>
      <c r="AQ4" s="73" t="e">
        <f>'ЗЭГ FIT20'!AQ4</f>
        <v>#REF!</v>
      </c>
      <c r="AR4" s="73" t="e">
        <f>'ЗЭГ FIT20'!AR4</f>
        <v>#REF!</v>
      </c>
      <c r="AS4" s="73" t="e">
        <f>'ЗЭГ FIT20'!AS4</f>
        <v>#REF!</v>
      </c>
      <c r="AT4" s="73" t="e">
        <f>'ЗЭГ FIT20'!AT4</f>
        <v>#REF!</v>
      </c>
      <c r="AU4" s="73" t="e">
        <f>'ЗЭГ FIT20'!AU4</f>
        <v>#REF!</v>
      </c>
      <c r="AV4" s="73" t="e">
        <f>'ЗЭГ FIT20'!AV4</f>
        <v>#REF!</v>
      </c>
      <c r="AW4" s="73" t="e">
        <f>'ЗЭГ FIT20'!AW4</f>
        <v>#REF!</v>
      </c>
      <c r="AX4" s="73" t="e">
        <f>'ЗЭГ FIT20'!AX4</f>
        <v>#REF!</v>
      </c>
      <c r="AY4" s="73" t="e">
        <f>'ЗЭГ FIT20'!AY4</f>
        <v>#REF!</v>
      </c>
      <c r="AZ4" s="73" t="e">
        <f>'ЗЭГ FIT20'!AZ4</f>
        <v>#REF!</v>
      </c>
      <c r="BA4" s="73" t="e">
        <f>'ЗЭГ FIT20'!BA4</f>
        <v>#REF!</v>
      </c>
      <c r="BB4" s="73" t="e">
        <f>'ЗЭГ FIT20'!BB4</f>
        <v>#REF!</v>
      </c>
      <c r="BC4" s="73" t="e">
        <f>'ЗЭГ FIT20'!BC4</f>
        <v>#REF!</v>
      </c>
      <c r="BD4" s="73" t="e">
        <f>'ЗЭГ FIT20'!BD4</f>
        <v>#REF!</v>
      </c>
      <c r="BE4" s="73" t="e">
        <f>'ЗЭГ FIT20'!BE4</f>
        <v>#REF!</v>
      </c>
      <c r="BF4" s="73" t="e">
        <f>'ЗЭГ FIT20'!BF4</f>
        <v>#REF!</v>
      </c>
      <c r="BG4" s="73" t="e">
        <f>'ЗЭГ FIT20'!BG4</f>
        <v>#REF!</v>
      </c>
      <c r="BH4" s="73" t="e">
        <f>'ЗЭГ FIT20'!BH4</f>
        <v>#REF!</v>
      </c>
    </row>
    <row r="5" spans="1:70" s="14" customFormat="1" ht="12" customHeight="1" x14ac:dyDescent="0.2">
      <c r="A5" s="33"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row>
    <row r="6" spans="1:70" s="14" customFormat="1" ht="12" customHeight="1" x14ac:dyDescent="0.2">
      <c r="A6" s="42">
        <v>1</v>
      </c>
      <c r="B6" s="45" t="e">
        <f>#REF!*0.87</f>
        <v>#REF!</v>
      </c>
      <c r="C6" s="45" t="e">
        <f>#REF!*0.87</f>
        <v>#REF!</v>
      </c>
      <c r="D6" s="45" t="e">
        <f>#REF!*0.87</f>
        <v>#REF!</v>
      </c>
      <c r="E6" s="45" t="e">
        <f>#REF!*0.87</f>
        <v>#REF!</v>
      </c>
      <c r="F6" s="45" t="e">
        <f>#REF!*0.87</f>
        <v>#REF!</v>
      </c>
      <c r="G6" s="45" t="e">
        <f>#REF!*0.87</f>
        <v>#REF!</v>
      </c>
      <c r="H6" s="45" t="e">
        <f>#REF!*0.87</f>
        <v>#REF!</v>
      </c>
      <c r="I6" s="45" t="e">
        <f>#REF!*0.87</f>
        <v>#REF!</v>
      </c>
      <c r="J6" s="45" t="e">
        <f>#REF!*0.87</f>
        <v>#REF!</v>
      </c>
      <c r="K6" s="45" t="e">
        <f>#REF!*0.87</f>
        <v>#REF!</v>
      </c>
      <c r="L6" s="45" t="e">
        <f>#REF!*0.87</f>
        <v>#REF!</v>
      </c>
      <c r="M6" s="45" t="e">
        <f>#REF!*0.87</f>
        <v>#REF!</v>
      </c>
      <c r="N6" s="45" t="e">
        <f>#REF!*0.87</f>
        <v>#REF!</v>
      </c>
      <c r="O6" s="45" t="e">
        <f>#REF!*0.87</f>
        <v>#REF!</v>
      </c>
      <c r="P6" s="45" t="e">
        <f>#REF!*0.87</f>
        <v>#REF!</v>
      </c>
      <c r="Q6" s="45" t="e">
        <f>#REF!*0.87</f>
        <v>#REF!</v>
      </c>
      <c r="R6" s="45" t="e">
        <f>#REF!*0.87</f>
        <v>#REF!</v>
      </c>
      <c r="S6" s="45" t="e">
        <f>#REF!*0.87</f>
        <v>#REF!</v>
      </c>
      <c r="T6" s="45" t="e">
        <f>#REF!*0.87</f>
        <v>#REF!</v>
      </c>
      <c r="U6" s="45" t="e">
        <f>#REF!*0.87</f>
        <v>#REF!</v>
      </c>
      <c r="V6" s="45" t="e">
        <f>#REF!*0.87</f>
        <v>#REF!</v>
      </c>
      <c r="W6" s="45" t="e">
        <f>#REF!*0.87</f>
        <v>#REF!</v>
      </c>
      <c r="X6" s="45" t="e">
        <f>#REF!*0.87</f>
        <v>#REF!</v>
      </c>
      <c r="Y6" s="45" t="e">
        <f>#REF!*0.87</f>
        <v>#REF!</v>
      </c>
      <c r="Z6" s="45" t="e">
        <f>#REF!*0.87</f>
        <v>#REF!</v>
      </c>
      <c r="AA6" s="45" t="e">
        <f>'ЗЭГ FIT20'!AA26+25</f>
        <v>#REF!</v>
      </c>
      <c r="AB6" s="45" t="e">
        <f>'ЗЭГ FIT20'!AB26+25</f>
        <v>#REF!</v>
      </c>
      <c r="AC6" s="45" t="e">
        <f>'ЗЭГ FIT20'!AC26+25</f>
        <v>#REF!</v>
      </c>
      <c r="AD6" s="45" t="e">
        <f>'ЗЭГ FIT20'!AD26+25</f>
        <v>#REF!</v>
      </c>
      <c r="AE6" s="45" t="e">
        <f>'ЗЭГ FIT20'!AE26+25</f>
        <v>#REF!</v>
      </c>
      <c r="AF6" s="45" t="e">
        <f>'ЗЭГ FIT20'!AF26+25</f>
        <v>#REF!</v>
      </c>
      <c r="AG6" s="45" t="e">
        <f>'ЗЭГ FIT20'!AG26+25</f>
        <v>#REF!</v>
      </c>
      <c r="AH6" s="45" t="e">
        <f>'ЗЭГ FIT20'!AH16</f>
        <v>#REF!</v>
      </c>
      <c r="AI6" s="45" t="e">
        <f>'ЗЭГ FIT20'!AI16</f>
        <v>#REF!</v>
      </c>
      <c r="AJ6" s="45" t="e">
        <f>'ЗЭГ FIT20'!AJ16</f>
        <v>#REF!</v>
      </c>
      <c r="AK6" s="45" t="e">
        <f>'ЗЭГ FIT20'!AK16</f>
        <v>#REF!</v>
      </c>
      <c r="AL6" s="45" t="e">
        <f>'ЗЭГ FIT20'!AL16</f>
        <v>#REF!</v>
      </c>
      <c r="AM6" s="45" t="e">
        <f>'ЗЭГ FIT20'!AM16</f>
        <v>#REF!</v>
      </c>
      <c r="AN6" s="45" t="e">
        <f>'ЗЭГ FIT20'!AN16</f>
        <v>#REF!</v>
      </c>
      <c r="AO6" s="45" t="e">
        <f>'ЗЭГ FIT20'!AO16</f>
        <v>#REF!</v>
      </c>
      <c r="AP6" s="45" t="e">
        <f>'ЗЭГ FIT20'!AP16</f>
        <v>#REF!</v>
      </c>
      <c r="AQ6" s="45" t="e">
        <f>'ЗЭГ FIT20'!AQ16</f>
        <v>#REF!</v>
      </c>
      <c r="AR6" s="45" t="e">
        <f>'ЗЭГ FIT20'!AR16</f>
        <v>#REF!</v>
      </c>
      <c r="AS6" s="45" t="e">
        <f>'ЗЭГ FIT20'!AS16</f>
        <v>#REF!</v>
      </c>
      <c r="AT6" s="45" t="e">
        <f>'ЗЭГ FIT20'!AT16</f>
        <v>#REF!</v>
      </c>
      <c r="AU6" s="45" t="e">
        <f>'ЗЭГ FIT20'!AU16</f>
        <v>#REF!</v>
      </c>
      <c r="AV6" s="45" t="e">
        <f>'ЗЭГ FIT20'!AV16</f>
        <v>#REF!</v>
      </c>
      <c r="AW6" s="45" t="e">
        <f>'ЗЭГ FIT20'!AW16</f>
        <v>#REF!</v>
      </c>
      <c r="AX6" s="45" t="e">
        <f>'ЗЭГ FIT20'!AX16</f>
        <v>#REF!</v>
      </c>
      <c r="AY6" s="45" t="e">
        <f>'ЗЭГ FIT20'!AY16</f>
        <v>#REF!</v>
      </c>
      <c r="AZ6" s="45" t="e">
        <f>'ЗЭГ FIT20'!AZ16</f>
        <v>#REF!</v>
      </c>
      <c r="BA6" s="45" t="e">
        <f>'ЗЭГ FIT20'!BA16</f>
        <v>#REF!</v>
      </c>
      <c r="BB6" s="45" t="e">
        <f>'ЗЭГ FIT20'!BB16</f>
        <v>#REF!</v>
      </c>
      <c r="BC6" s="45" t="e">
        <f>'ЗЭГ FIT20'!BC16</f>
        <v>#REF!</v>
      </c>
      <c r="BD6" s="45" t="e">
        <f>'ЗЭГ FIT20'!BD16</f>
        <v>#REF!</v>
      </c>
      <c r="BE6" s="45" t="e">
        <f>'ЗЭГ FIT20'!BE16</f>
        <v>#REF!</v>
      </c>
      <c r="BF6" s="45" t="e">
        <f>'ЗЭГ FIT20'!BF16</f>
        <v>#REF!</v>
      </c>
      <c r="BG6" s="45" t="e">
        <f>'ЗЭГ FIT20'!BG16</f>
        <v>#REF!</v>
      </c>
      <c r="BH6" s="45" t="e">
        <f>'ЗЭГ FIT20'!BH16</f>
        <v>#REF!</v>
      </c>
    </row>
    <row r="7" spans="1:70" s="14" customFormat="1" ht="12" customHeight="1" x14ac:dyDescent="0.2">
      <c r="A7" s="42">
        <v>2</v>
      </c>
      <c r="B7" s="45" t="e">
        <f>#REF!*0.87</f>
        <v>#REF!</v>
      </c>
      <c r="C7" s="45" t="e">
        <f>#REF!*0.87</f>
        <v>#REF!</v>
      </c>
      <c r="D7" s="45" t="e">
        <f>#REF!*0.87</f>
        <v>#REF!</v>
      </c>
      <c r="E7" s="45" t="e">
        <f>#REF!*0.87</f>
        <v>#REF!</v>
      </c>
      <c r="F7" s="45" t="e">
        <f>#REF!*0.87</f>
        <v>#REF!</v>
      </c>
      <c r="G7" s="45"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45" t="e">
        <f>#REF!*0.87</f>
        <v>#REF!</v>
      </c>
      <c r="W7" s="45" t="e">
        <f>#REF!*0.87</f>
        <v>#REF!</v>
      </c>
      <c r="X7" s="45" t="e">
        <f>#REF!*0.87</f>
        <v>#REF!</v>
      </c>
      <c r="Y7" s="45" t="e">
        <f>#REF!*0.87</f>
        <v>#REF!</v>
      </c>
      <c r="Z7" s="45" t="e">
        <f>#REF!*0.87</f>
        <v>#REF!</v>
      </c>
      <c r="AA7" s="45" t="e">
        <f>'ЗЭГ FIT20'!AA27+25</f>
        <v>#REF!</v>
      </c>
      <c r="AB7" s="45" t="e">
        <f>'ЗЭГ FIT20'!AB27+25</f>
        <v>#REF!</v>
      </c>
      <c r="AC7" s="45" t="e">
        <f>'ЗЭГ FIT20'!AC27+25</f>
        <v>#REF!</v>
      </c>
      <c r="AD7" s="45" t="e">
        <f>'ЗЭГ FIT20'!AD27+25</f>
        <v>#REF!</v>
      </c>
      <c r="AE7" s="45" t="e">
        <f>'ЗЭГ FIT20'!AE27+25</f>
        <v>#REF!</v>
      </c>
      <c r="AF7" s="45" t="e">
        <f>'ЗЭГ FIT20'!AF27+25</f>
        <v>#REF!</v>
      </c>
      <c r="AG7" s="45" t="e">
        <f>'ЗЭГ FIT20'!AG27+25</f>
        <v>#REF!</v>
      </c>
      <c r="AH7" s="45" t="e">
        <f>'ЗЭГ FIT20'!AH17</f>
        <v>#REF!</v>
      </c>
      <c r="AI7" s="45" t="e">
        <f>'ЗЭГ FIT20'!AI17</f>
        <v>#REF!</v>
      </c>
      <c r="AJ7" s="45" t="e">
        <f>'ЗЭГ FIT20'!AJ17</f>
        <v>#REF!</v>
      </c>
      <c r="AK7" s="45" t="e">
        <f>'ЗЭГ FIT20'!AK17</f>
        <v>#REF!</v>
      </c>
      <c r="AL7" s="45" t="e">
        <f>'ЗЭГ FIT20'!AL17</f>
        <v>#REF!</v>
      </c>
      <c r="AM7" s="45" t="e">
        <f>'ЗЭГ FIT20'!AM17</f>
        <v>#REF!</v>
      </c>
      <c r="AN7" s="45" t="e">
        <f>'ЗЭГ FIT20'!AN17</f>
        <v>#REF!</v>
      </c>
      <c r="AO7" s="45" t="e">
        <f>'ЗЭГ FIT20'!AO17</f>
        <v>#REF!</v>
      </c>
      <c r="AP7" s="45" t="e">
        <f>'ЗЭГ FIT20'!AP17</f>
        <v>#REF!</v>
      </c>
      <c r="AQ7" s="45" t="e">
        <f>'ЗЭГ FIT20'!AQ17</f>
        <v>#REF!</v>
      </c>
      <c r="AR7" s="45" t="e">
        <f>'ЗЭГ FIT20'!AR17</f>
        <v>#REF!</v>
      </c>
      <c r="AS7" s="45" t="e">
        <f>'ЗЭГ FIT20'!AS17</f>
        <v>#REF!</v>
      </c>
      <c r="AT7" s="45" t="e">
        <f>'ЗЭГ FIT20'!AT17</f>
        <v>#REF!</v>
      </c>
      <c r="AU7" s="45" t="e">
        <f>'ЗЭГ FIT20'!AU17</f>
        <v>#REF!</v>
      </c>
      <c r="AV7" s="45" t="e">
        <f>'ЗЭГ FIT20'!AV17</f>
        <v>#REF!</v>
      </c>
      <c r="AW7" s="45" t="e">
        <f>'ЗЭГ FIT20'!AW17</f>
        <v>#REF!</v>
      </c>
      <c r="AX7" s="45" t="e">
        <f>'ЗЭГ FIT20'!AX17</f>
        <v>#REF!</v>
      </c>
      <c r="AY7" s="45" t="e">
        <f>'ЗЭГ FIT20'!AY17</f>
        <v>#REF!</v>
      </c>
      <c r="AZ7" s="45" t="e">
        <f>'ЗЭГ FIT20'!AZ17</f>
        <v>#REF!</v>
      </c>
      <c r="BA7" s="45" t="e">
        <f>'ЗЭГ FIT20'!BA17</f>
        <v>#REF!</v>
      </c>
      <c r="BB7" s="45" t="e">
        <f>'ЗЭГ FIT20'!BB17</f>
        <v>#REF!</v>
      </c>
      <c r="BC7" s="45" t="e">
        <f>'ЗЭГ FIT20'!BC17</f>
        <v>#REF!</v>
      </c>
      <c r="BD7" s="45" t="e">
        <f>'ЗЭГ FIT20'!BD17</f>
        <v>#REF!</v>
      </c>
      <c r="BE7" s="45" t="e">
        <f>'ЗЭГ FIT20'!BE17</f>
        <v>#REF!</v>
      </c>
      <c r="BF7" s="45" t="e">
        <f>'ЗЭГ FIT20'!BF17</f>
        <v>#REF!</v>
      </c>
      <c r="BG7" s="45" t="e">
        <f>'ЗЭГ FIT20'!BG17</f>
        <v>#REF!</v>
      </c>
      <c r="BH7" s="45" t="e">
        <f>'ЗЭГ FIT20'!BH17</f>
        <v>#REF!</v>
      </c>
    </row>
    <row r="8" spans="1:70" s="14" customFormat="1" ht="12" customHeight="1" x14ac:dyDescent="0.2">
      <c r="A8" s="33" t="s">
        <v>54</v>
      </c>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row>
    <row r="9" spans="1:70" s="14" customFormat="1" ht="12" customHeight="1" x14ac:dyDescent="0.2">
      <c r="A9" s="42">
        <v>1</v>
      </c>
      <c r="B9" s="45" t="e">
        <f>#REF!*0.87</f>
        <v>#REF!</v>
      </c>
      <c r="C9" s="45" t="e">
        <f>#REF!*0.87</f>
        <v>#REF!</v>
      </c>
      <c r="D9" s="45" t="e">
        <f>#REF!*0.87</f>
        <v>#REF!</v>
      </c>
      <c r="E9" s="45" t="e">
        <f>#REF!*0.87</f>
        <v>#REF!</v>
      </c>
      <c r="F9" s="45" t="e">
        <f>#REF!*0.87</f>
        <v>#REF!</v>
      </c>
      <c r="G9" s="45" t="e">
        <f>#REF!*0.87</f>
        <v>#REF!</v>
      </c>
      <c r="H9" s="45" t="e">
        <f>#REF!*0.87</f>
        <v>#REF!</v>
      </c>
      <c r="I9" s="45" t="e">
        <f>#REF!*0.87</f>
        <v>#REF!</v>
      </c>
      <c r="J9" s="45" t="e">
        <f>#REF!*0.87</f>
        <v>#REF!</v>
      </c>
      <c r="K9" s="45" t="e">
        <f>#REF!*0.87</f>
        <v>#REF!</v>
      </c>
      <c r="L9" s="45" t="e">
        <f>#REF!*0.87</f>
        <v>#REF!</v>
      </c>
      <c r="M9" s="45" t="e">
        <f>#REF!*0.87</f>
        <v>#REF!</v>
      </c>
      <c r="N9" s="45" t="e">
        <f>#REF!*0.87</f>
        <v>#REF!</v>
      </c>
      <c r="O9" s="45" t="e">
        <f>#REF!*0.87</f>
        <v>#REF!</v>
      </c>
      <c r="P9" s="45" t="e">
        <f>#REF!*0.87</f>
        <v>#REF!</v>
      </c>
      <c r="Q9" s="45" t="e">
        <f>#REF!*0.87</f>
        <v>#REF!</v>
      </c>
      <c r="R9" s="45" t="e">
        <f>#REF!*0.87</f>
        <v>#REF!</v>
      </c>
      <c r="S9" s="45" t="e">
        <f>#REF!*0.87</f>
        <v>#REF!</v>
      </c>
      <c r="T9" s="45" t="e">
        <f>#REF!*0.87</f>
        <v>#REF!</v>
      </c>
      <c r="U9" s="45" t="e">
        <f>#REF!*0.87</f>
        <v>#REF!</v>
      </c>
      <c r="V9" s="45" t="e">
        <f>#REF!*0.87</f>
        <v>#REF!</v>
      </c>
      <c r="W9" s="45" t="e">
        <f>#REF!*0.87</f>
        <v>#REF!</v>
      </c>
      <c r="X9" s="45" t="e">
        <f>#REF!*0.87</f>
        <v>#REF!</v>
      </c>
      <c r="Y9" s="45" t="e">
        <f>#REF!*0.87</f>
        <v>#REF!</v>
      </c>
      <c r="Z9" s="45" t="e">
        <f>#REF!*0.87</f>
        <v>#REF!</v>
      </c>
      <c r="AA9" s="45" t="e">
        <f>'ЗЭГ FIT20'!AA29+25</f>
        <v>#REF!</v>
      </c>
      <c r="AB9" s="45" t="e">
        <f>'ЗЭГ FIT20'!AB29+25</f>
        <v>#REF!</v>
      </c>
      <c r="AC9" s="45" t="e">
        <f>'ЗЭГ FIT20'!AC29+25</f>
        <v>#REF!</v>
      </c>
      <c r="AD9" s="45" t="e">
        <f>'ЗЭГ FIT20'!AD29+25</f>
        <v>#REF!</v>
      </c>
      <c r="AE9" s="45" t="e">
        <f>'ЗЭГ FIT20'!AE29+25</f>
        <v>#REF!</v>
      </c>
      <c r="AF9" s="45" t="e">
        <f>'ЗЭГ FIT20'!AF29+25</f>
        <v>#REF!</v>
      </c>
      <c r="AG9" s="45" t="e">
        <f>'ЗЭГ FIT20'!AG29+25</f>
        <v>#REF!</v>
      </c>
      <c r="AH9" s="45" t="e">
        <f>'ЗЭГ FIT20'!AH19</f>
        <v>#REF!</v>
      </c>
      <c r="AI9" s="45" t="e">
        <f>'ЗЭГ FIT20'!AI19</f>
        <v>#REF!</v>
      </c>
      <c r="AJ9" s="45" t="e">
        <f>'ЗЭГ FIT20'!AJ19</f>
        <v>#REF!</v>
      </c>
      <c r="AK9" s="45" t="e">
        <f>'ЗЭГ FIT20'!AK19</f>
        <v>#REF!</v>
      </c>
      <c r="AL9" s="45" t="e">
        <f>'ЗЭГ FIT20'!AL19</f>
        <v>#REF!</v>
      </c>
      <c r="AM9" s="45" t="e">
        <f>'ЗЭГ FIT20'!AM19</f>
        <v>#REF!</v>
      </c>
      <c r="AN9" s="45" t="e">
        <f>'ЗЭГ FIT20'!AN19</f>
        <v>#REF!</v>
      </c>
      <c r="AO9" s="45" t="e">
        <f>'ЗЭГ FIT20'!AO19</f>
        <v>#REF!</v>
      </c>
      <c r="AP9" s="45" t="e">
        <f>'ЗЭГ FIT20'!AP19</f>
        <v>#REF!</v>
      </c>
      <c r="AQ9" s="45" t="e">
        <f>'ЗЭГ FIT20'!AQ19</f>
        <v>#REF!</v>
      </c>
      <c r="AR9" s="45" t="e">
        <f>'ЗЭГ FIT20'!AR19</f>
        <v>#REF!</v>
      </c>
      <c r="AS9" s="45" t="e">
        <f>'ЗЭГ FIT20'!AS19</f>
        <v>#REF!</v>
      </c>
      <c r="AT9" s="45" t="e">
        <f>'ЗЭГ FIT20'!AT19</f>
        <v>#REF!</v>
      </c>
      <c r="AU9" s="45" t="e">
        <f>'ЗЭГ FIT20'!AU19</f>
        <v>#REF!</v>
      </c>
      <c r="AV9" s="45" t="e">
        <f>'ЗЭГ FIT20'!AV19</f>
        <v>#REF!</v>
      </c>
      <c r="AW9" s="45" t="e">
        <f>'ЗЭГ FIT20'!AW19</f>
        <v>#REF!</v>
      </c>
      <c r="AX9" s="45" t="e">
        <f>'ЗЭГ FIT20'!AX19</f>
        <v>#REF!</v>
      </c>
      <c r="AY9" s="45" t="e">
        <f>'ЗЭГ FIT20'!AY19</f>
        <v>#REF!</v>
      </c>
      <c r="AZ9" s="45" t="e">
        <f>'ЗЭГ FIT20'!AZ19</f>
        <v>#REF!</v>
      </c>
      <c r="BA9" s="45" t="e">
        <f>'ЗЭГ FIT20'!BA19</f>
        <v>#REF!</v>
      </c>
      <c r="BB9" s="45" t="e">
        <f>'ЗЭГ FIT20'!BB19</f>
        <v>#REF!</v>
      </c>
      <c r="BC9" s="45" t="e">
        <f>'ЗЭГ FIT20'!BC19</f>
        <v>#REF!</v>
      </c>
      <c r="BD9" s="45" t="e">
        <f>'ЗЭГ FIT20'!BD19</f>
        <v>#REF!</v>
      </c>
      <c r="BE9" s="45" t="e">
        <f>'ЗЭГ FIT20'!BE19</f>
        <v>#REF!</v>
      </c>
      <c r="BF9" s="45" t="e">
        <f>'ЗЭГ FIT20'!BF19</f>
        <v>#REF!</v>
      </c>
      <c r="BG9" s="45" t="e">
        <f>'ЗЭГ FIT20'!BG19</f>
        <v>#REF!</v>
      </c>
      <c r="BH9" s="45" t="e">
        <f>'ЗЭГ FIT20'!BH19</f>
        <v>#REF!</v>
      </c>
    </row>
    <row r="10" spans="1:70" s="14" customFormat="1" ht="12" customHeight="1" x14ac:dyDescent="0.2">
      <c r="A10" s="42">
        <v>2</v>
      </c>
      <c r="B10" s="45" t="e">
        <f>#REF!*0.87</f>
        <v>#REF!</v>
      </c>
      <c r="C10" s="45" t="e">
        <f>#REF!*0.87</f>
        <v>#REF!</v>
      </c>
      <c r="D10" s="45" t="e">
        <f>#REF!*0.87</f>
        <v>#REF!</v>
      </c>
      <c r="E10" s="45" t="e">
        <f>#REF!*0.87</f>
        <v>#REF!</v>
      </c>
      <c r="F10" s="45" t="e">
        <f>#REF!*0.87</f>
        <v>#REF!</v>
      </c>
      <c r="G10" s="45"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45" t="e">
        <f>#REF!*0.87</f>
        <v>#REF!</v>
      </c>
      <c r="Y10" s="45" t="e">
        <f>#REF!*0.87</f>
        <v>#REF!</v>
      </c>
      <c r="Z10" s="45" t="e">
        <f>#REF!*0.87</f>
        <v>#REF!</v>
      </c>
      <c r="AA10" s="45" t="e">
        <f>'ЗЭГ FIT20'!AA30+25</f>
        <v>#REF!</v>
      </c>
      <c r="AB10" s="45" t="e">
        <f>'ЗЭГ FIT20'!AB30+25</f>
        <v>#REF!</v>
      </c>
      <c r="AC10" s="45" t="e">
        <f>'ЗЭГ FIT20'!AC30+25</f>
        <v>#REF!</v>
      </c>
      <c r="AD10" s="45" t="e">
        <f>'ЗЭГ FIT20'!AD30+25</f>
        <v>#REF!</v>
      </c>
      <c r="AE10" s="45" t="e">
        <f>'ЗЭГ FIT20'!AE30+25</f>
        <v>#REF!</v>
      </c>
      <c r="AF10" s="45" t="e">
        <f>'ЗЭГ FIT20'!AF30+25</f>
        <v>#REF!</v>
      </c>
      <c r="AG10" s="45" t="e">
        <f>'ЗЭГ FIT20'!AG30+25</f>
        <v>#REF!</v>
      </c>
      <c r="AH10" s="45" t="e">
        <f>'ЗЭГ FIT20'!AH20</f>
        <v>#REF!</v>
      </c>
      <c r="AI10" s="45" t="e">
        <f>'ЗЭГ FIT20'!AI20</f>
        <v>#REF!</v>
      </c>
      <c r="AJ10" s="45" t="e">
        <f>'ЗЭГ FIT20'!AJ20</f>
        <v>#REF!</v>
      </c>
      <c r="AK10" s="45" t="e">
        <f>'ЗЭГ FIT20'!AK20</f>
        <v>#REF!</v>
      </c>
      <c r="AL10" s="45" t="e">
        <f>'ЗЭГ FIT20'!AL20</f>
        <v>#REF!</v>
      </c>
      <c r="AM10" s="45" t="e">
        <f>'ЗЭГ FIT20'!AM20</f>
        <v>#REF!</v>
      </c>
      <c r="AN10" s="45" t="e">
        <f>'ЗЭГ FIT20'!AN20</f>
        <v>#REF!</v>
      </c>
      <c r="AO10" s="45" t="e">
        <f>'ЗЭГ FIT20'!AO20</f>
        <v>#REF!</v>
      </c>
      <c r="AP10" s="45" t="e">
        <f>'ЗЭГ FIT20'!AP20</f>
        <v>#REF!</v>
      </c>
      <c r="AQ10" s="45" t="e">
        <f>'ЗЭГ FIT20'!AQ20</f>
        <v>#REF!</v>
      </c>
      <c r="AR10" s="45" t="e">
        <f>'ЗЭГ FIT20'!AR20</f>
        <v>#REF!</v>
      </c>
      <c r="AS10" s="45" t="e">
        <f>'ЗЭГ FIT20'!AS20</f>
        <v>#REF!</v>
      </c>
      <c r="AT10" s="45" t="e">
        <f>'ЗЭГ FIT20'!AT20</f>
        <v>#REF!</v>
      </c>
      <c r="AU10" s="45" t="e">
        <f>'ЗЭГ FIT20'!AU20</f>
        <v>#REF!</v>
      </c>
      <c r="AV10" s="45" t="e">
        <f>'ЗЭГ FIT20'!AV20</f>
        <v>#REF!</v>
      </c>
      <c r="AW10" s="45" t="e">
        <f>'ЗЭГ FIT20'!AW20</f>
        <v>#REF!</v>
      </c>
      <c r="AX10" s="45" t="e">
        <f>'ЗЭГ FIT20'!AX20</f>
        <v>#REF!</v>
      </c>
      <c r="AY10" s="45" t="e">
        <f>'ЗЭГ FIT20'!AY20</f>
        <v>#REF!</v>
      </c>
      <c r="AZ10" s="45" t="e">
        <f>'ЗЭГ FIT20'!AZ20</f>
        <v>#REF!</v>
      </c>
      <c r="BA10" s="45" t="e">
        <f>'ЗЭГ FIT20'!BA20</f>
        <v>#REF!</v>
      </c>
      <c r="BB10" s="45" t="e">
        <f>'ЗЭГ FIT20'!BB20</f>
        <v>#REF!</v>
      </c>
      <c r="BC10" s="45" t="e">
        <f>'ЗЭГ FIT20'!BC20</f>
        <v>#REF!</v>
      </c>
      <c r="BD10" s="45" t="e">
        <f>'ЗЭГ FIT20'!BD20</f>
        <v>#REF!</v>
      </c>
      <c r="BE10" s="45" t="e">
        <f>'ЗЭГ FIT20'!BE20</f>
        <v>#REF!</v>
      </c>
      <c r="BF10" s="45" t="e">
        <f>'ЗЭГ FIT20'!BF20</f>
        <v>#REF!</v>
      </c>
      <c r="BG10" s="45" t="e">
        <f>'ЗЭГ FIT20'!BG20</f>
        <v>#REF!</v>
      </c>
      <c r="BH10" s="45" t="e">
        <f>'ЗЭГ FIT20'!BH20</f>
        <v>#REF!</v>
      </c>
    </row>
    <row r="11" spans="1:70" s="14" customFormat="1" ht="12" customHeight="1" x14ac:dyDescent="0.2">
      <c r="A11" s="123"/>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row>
    <row r="12" spans="1:70" ht="15" customHeight="1" x14ac:dyDescent="0.2">
      <c r="A12" s="233" t="s">
        <v>156</v>
      </c>
      <c r="B12" s="234"/>
      <c r="C12" s="234"/>
      <c r="D12" s="234"/>
      <c r="E12" s="234"/>
      <c r="F12" s="234"/>
      <c r="G12" s="234"/>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N12" s="234"/>
      <c r="BO12" s="234"/>
      <c r="BP12" s="234"/>
      <c r="BQ12" s="234"/>
      <c r="BR12" s="235"/>
    </row>
    <row r="13" spans="1:70" ht="16.5" customHeight="1" x14ac:dyDescent="0.2">
      <c r="A13" s="236"/>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7"/>
      <c r="AN13" s="237"/>
      <c r="AO13" s="237"/>
      <c r="AP13" s="237"/>
      <c r="AQ13" s="237"/>
      <c r="AR13" s="237"/>
      <c r="AS13" s="237"/>
      <c r="AT13" s="237"/>
      <c r="AU13" s="237"/>
      <c r="AV13" s="237"/>
      <c r="AW13" s="237"/>
      <c r="AX13" s="237"/>
      <c r="AY13" s="237"/>
      <c r="AZ13" s="237"/>
      <c r="BA13" s="237"/>
      <c r="BB13" s="237"/>
      <c r="BC13" s="237"/>
      <c r="BD13" s="237"/>
      <c r="BE13" s="237"/>
      <c r="BF13" s="237"/>
      <c r="BG13" s="237"/>
      <c r="BH13" s="237"/>
      <c r="BI13" s="237"/>
      <c r="BJ13" s="237"/>
      <c r="BK13" s="237"/>
      <c r="BL13" s="237"/>
      <c r="BM13" s="237"/>
      <c r="BN13" s="237"/>
      <c r="BO13" s="237"/>
      <c r="BP13" s="237"/>
      <c r="BQ13" s="237"/>
      <c r="BR13" s="238"/>
    </row>
    <row r="14" spans="1:70" x14ac:dyDescent="0.2">
      <c r="A14" s="239"/>
      <c r="B14" s="240"/>
      <c r="C14" s="240"/>
      <c r="D14" s="240"/>
      <c r="E14" s="240"/>
      <c r="F14" s="240"/>
      <c r="G14" s="240"/>
      <c r="H14" s="240"/>
      <c r="I14" s="240"/>
      <c r="J14" s="240"/>
      <c r="K14" s="240"/>
      <c r="L14" s="240"/>
      <c r="M14" s="240"/>
      <c r="N14" s="240"/>
      <c r="O14" s="240"/>
      <c r="P14" s="240"/>
      <c r="Q14" s="240"/>
      <c r="R14" s="240"/>
      <c r="S14" s="240"/>
      <c r="T14" s="240"/>
      <c r="U14" s="240"/>
      <c r="V14" s="240"/>
      <c r="W14" s="240"/>
      <c r="X14" s="240"/>
      <c r="Y14" s="240"/>
      <c r="Z14" s="240"/>
      <c r="AA14" s="240"/>
      <c r="AB14" s="240"/>
      <c r="AC14" s="240"/>
      <c r="AD14" s="240"/>
      <c r="AE14" s="240"/>
      <c r="AF14" s="240"/>
      <c r="AG14" s="240"/>
      <c r="AH14" s="240"/>
      <c r="AI14" s="240"/>
      <c r="AJ14" s="240"/>
      <c r="AK14" s="240"/>
      <c r="AL14" s="240"/>
      <c r="AM14" s="240"/>
      <c r="AN14" s="240"/>
      <c r="AO14" s="240"/>
      <c r="AP14" s="240"/>
      <c r="AQ14" s="240"/>
      <c r="AR14" s="240"/>
      <c r="AS14" s="240"/>
      <c r="AT14" s="240"/>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1"/>
    </row>
    <row r="15" spans="1:70" x14ac:dyDescent="0.2">
      <c r="A15" s="2"/>
    </row>
    <row r="16" spans="1:70" x14ac:dyDescent="0.2">
      <c r="A16" s="216" t="s">
        <v>157</v>
      </c>
    </row>
    <row r="17" spans="1:24" x14ac:dyDescent="0.2">
      <c r="A17" s="216"/>
    </row>
    <row r="18" spans="1:24" x14ac:dyDescent="0.2">
      <c r="A18" s="216"/>
    </row>
    <row r="19" spans="1:24" x14ac:dyDescent="0.2">
      <c r="A19" s="2"/>
    </row>
    <row r="20" spans="1:24" x14ac:dyDescent="0.2">
      <c r="A20" s="87" t="s">
        <v>80</v>
      </c>
    </row>
    <row r="21" spans="1:24" ht="24" x14ac:dyDescent="0.2">
      <c r="A21" s="109" t="s">
        <v>124</v>
      </c>
      <c r="B21" s="108"/>
      <c r="C21" s="108"/>
      <c r="D21" s="108"/>
      <c r="E21" s="108"/>
      <c r="F21" s="108"/>
      <c r="G21" s="108"/>
      <c r="H21" s="108"/>
      <c r="I21" s="108"/>
      <c r="J21" s="108"/>
      <c r="K21" s="108"/>
      <c r="L21" s="108"/>
      <c r="M21" s="108"/>
      <c r="N21" s="108"/>
      <c r="O21" s="108"/>
      <c r="P21" s="108"/>
      <c r="Q21" s="108"/>
      <c r="R21" s="108"/>
      <c r="S21" s="108"/>
      <c r="T21" s="108"/>
      <c r="U21" s="108"/>
      <c r="V21" s="108"/>
      <c r="W21" s="108"/>
      <c r="X21" s="108"/>
    </row>
    <row r="22" spans="1:24" ht="24" x14ac:dyDescent="0.2">
      <c r="A22" s="109" t="s">
        <v>132</v>
      </c>
      <c r="B22" s="108"/>
      <c r="C22" s="108"/>
      <c r="D22" s="108"/>
      <c r="E22" s="108"/>
      <c r="F22" s="108"/>
      <c r="G22" s="108"/>
      <c r="H22" s="108"/>
      <c r="I22" s="108"/>
      <c r="J22" s="108"/>
      <c r="K22" s="108"/>
      <c r="L22" s="108"/>
      <c r="M22" s="108"/>
      <c r="N22" s="108"/>
      <c r="O22" s="108"/>
      <c r="P22" s="108"/>
      <c r="Q22" s="108"/>
      <c r="R22" s="108"/>
      <c r="S22" s="108"/>
      <c r="T22" s="108"/>
      <c r="U22" s="108"/>
      <c r="V22" s="108"/>
      <c r="W22" s="108"/>
      <c r="X22" s="108"/>
    </row>
    <row r="23" spans="1:24" x14ac:dyDescent="0.2">
      <c r="A23" s="113"/>
      <c r="B23" s="108"/>
      <c r="C23" s="108"/>
      <c r="D23" s="108"/>
      <c r="E23" s="108"/>
      <c r="F23" s="108"/>
      <c r="G23" s="108"/>
      <c r="H23" s="108"/>
      <c r="I23" s="108"/>
      <c r="J23" s="108"/>
      <c r="K23" s="108"/>
      <c r="L23" s="108"/>
      <c r="M23" s="108"/>
      <c r="N23" s="108"/>
      <c r="O23" s="108"/>
      <c r="P23" s="108"/>
      <c r="Q23" s="108"/>
      <c r="R23" s="108"/>
      <c r="S23" s="108"/>
      <c r="T23" s="108"/>
      <c r="U23" s="108"/>
      <c r="V23" s="108"/>
      <c r="W23" s="108"/>
      <c r="X23" s="108"/>
    </row>
    <row r="24" spans="1:24" x14ac:dyDescent="0.2">
      <c r="A24" s="86" t="s">
        <v>58</v>
      </c>
    </row>
    <row r="25" spans="1:24" x14ac:dyDescent="0.2">
      <c r="A25" s="60" t="s">
        <v>60</v>
      </c>
    </row>
    <row r="26" spans="1:24" x14ac:dyDescent="0.2">
      <c r="A26" s="60" t="s">
        <v>61</v>
      </c>
    </row>
    <row r="27" spans="1:24" x14ac:dyDescent="0.2">
      <c r="A27" s="60" t="s">
        <v>62</v>
      </c>
    </row>
    <row r="28" spans="1:24" x14ac:dyDescent="0.2">
      <c r="A28" s="60" t="s">
        <v>63</v>
      </c>
    </row>
    <row r="29" spans="1:24" ht="24" x14ac:dyDescent="0.2">
      <c r="A29" s="120" t="s">
        <v>136</v>
      </c>
    </row>
    <row r="30" spans="1:24" x14ac:dyDescent="0.2">
      <c r="A30" s="60" t="s">
        <v>101</v>
      </c>
    </row>
    <row r="31" spans="1:24" x14ac:dyDescent="0.2">
      <c r="A31" s="110" t="s">
        <v>150</v>
      </c>
    </row>
    <row r="32" spans="1:24" ht="31.5" x14ac:dyDescent="0.2">
      <c r="A32" s="117" t="s">
        <v>125</v>
      </c>
    </row>
    <row r="33" spans="1:30" ht="31.5" x14ac:dyDescent="0.2">
      <c r="A33" s="121" t="s">
        <v>143</v>
      </c>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34" spans="1:30" ht="21" x14ac:dyDescent="0.2">
      <c r="A34" s="121" t="s">
        <v>144</v>
      </c>
      <c r="B34" s="102"/>
      <c r="C34" s="102"/>
      <c r="D34" s="102"/>
      <c r="E34" s="102"/>
      <c r="F34" s="102"/>
      <c r="G34" s="102"/>
      <c r="H34" s="102"/>
      <c r="I34" s="102"/>
      <c r="J34" s="102"/>
      <c r="K34" s="102"/>
      <c r="L34" s="102"/>
      <c r="M34" s="102"/>
      <c r="N34" s="102"/>
      <c r="O34" s="102"/>
      <c r="P34" s="102"/>
      <c r="Q34" s="102"/>
      <c r="R34" s="102"/>
      <c r="S34" s="102"/>
      <c r="T34" s="102"/>
      <c r="U34" s="102"/>
      <c r="V34" s="102"/>
      <c r="W34" s="103"/>
      <c r="X34" s="103"/>
      <c r="Y34" s="103"/>
      <c r="Z34" s="112"/>
      <c r="AA34" s="107"/>
      <c r="AB34" s="107"/>
      <c r="AC34" s="107"/>
      <c r="AD34" s="107"/>
    </row>
    <row r="35" spans="1:30" ht="21" x14ac:dyDescent="0.2">
      <c r="A35" s="121" t="s">
        <v>145</v>
      </c>
      <c r="B35" s="102"/>
      <c r="C35" s="102"/>
      <c r="D35" s="102"/>
      <c r="E35" s="102"/>
      <c r="F35" s="102"/>
      <c r="G35" s="102"/>
      <c r="H35" s="102"/>
      <c r="I35" s="102"/>
      <c r="J35" s="102"/>
      <c r="K35" s="102"/>
      <c r="L35" s="102"/>
      <c r="M35" s="102"/>
      <c r="N35" s="102"/>
      <c r="O35" s="102"/>
      <c r="P35" s="102"/>
      <c r="Q35" s="102"/>
      <c r="R35" s="102"/>
      <c r="S35" s="102"/>
      <c r="T35" s="102"/>
      <c r="U35" s="102"/>
      <c r="V35" s="102"/>
      <c r="W35" s="103"/>
      <c r="X35" s="103"/>
      <c r="Y35" s="103"/>
      <c r="Z35" s="112"/>
      <c r="AA35" s="107"/>
      <c r="AB35" s="107"/>
      <c r="AC35" s="107"/>
      <c r="AD35" s="107"/>
    </row>
    <row r="36" spans="1:30" ht="42" x14ac:dyDescent="0.2">
      <c r="A36" s="121" t="s">
        <v>146</v>
      </c>
      <c r="B36" s="105"/>
      <c r="C36" s="105"/>
      <c r="D36" s="105"/>
      <c r="E36" s="105"/>
      <c r="F36" s="105"/>
      <c r="G36" s="105"/>
      <c r="H36" s="105"/>
      <c r="I36" s="105"/>
      <c r="J36" s="105"/>
      <c r="K36" s="105"/>
      <c r="L36" s="105"/>
      <c r="M36" s="105"/>
      <c r="N36" s="105"/>
      <c r="O36" s="105"/>
      <c r="P36" s="105"/>
      <c r="Q36" s="105"/>
      <c r="R36" s="105"/>
      <c r="S36" s="105"/>
      <c r="T36" s="105"/>
      <c r="U36" s="105"/>
      <c r="V36" s="105"/>
      <c r="W36" s="106"/>
      <c r="X36" s="106"/>
      <c r="Y36" s="106"/>
      <c r="Z36" s="107"/>
      <c r="AA36" s="107"/>
      <c r="AB36" s="107"/>
      <c r="AC36" s="107"/>
      <c r="AD36" s="107"/>
    </row>
    <row r="37" spans="1:30" ht="42" x14ac:dyDescent="0.2">
      <c r="A37" s="121" t="s">
        <v>147</v>
      </c>
    </row>
    <row r="38" spans="1:30" ht="26.25" x14ac:dyDescent="0.2">
      <c r="A38" s="121" t="s">
        <v>148</v>
      </c>
    </row>
    <row r="39" spans="1:30" ht="26.25" x14ac:dyDescent="0.2">
      <c r="A39" s="121" t="s">
        <v>149</v>
      </c>
    </row>
    <row r="40" spans="1:30" ht="42" x14ac:dyDescent="0.2">
      <c r="A40" s="121" t="s">
        <v>137</v>
      </c>
    </row>
    <row r="41" spans="1:30" ht="21" x14ac:dyDescent="0.2">
      <c r="A41" s="121" t="s">
        <v>138</v>
      </c>
    </row>
    <row r="42" spans="1:30" ht="21" x14ac:dyDescent="0.2">
      <c r="A42" s="121" t="s">
        <v>139</v>
      </c>
    </row>
    <row r="43" spans="1:30" ht="31.5" x14ac:dyDescent="0.2">
      <c r="A43" s="121" t="s">
        <v>140</v>
      </c>
    </row>
    <row r="44" spans="1:30" ht="31.5" x14ac:dyDescent="0.2">
      <c r="A44" s="121" t="s">
        <v>141</v>
      </c>
    </row>
    <row r="45" spans="1:30" ht="31.5" x14ac:dyDescent="0.2">
      <c r="A45" s="121" t="s">
        <v>142</v>
      </c>
    </row>
    <row r="46" spans="1:30" ht="12.75" x14ac:dyDescent="0.2">
      <c r="A46"/>
    </row>
    <row r="47" spans="1:30" ht="31.5" x14ac:dyDescent="0.2">
      <c r="A47" s="111" t="s">
        <v>126</v>
      </c>
    </row>
    <row r="48" spans="1:30" ht="12.75" x14ac:dyDescent="0.2">
      <c r="A48"/>
    </row>
    <row r="49" spans="1:1" ht="31.5" x14ac:dyDescent="0.2">
      <c r="A49" s="111" t="s">
        <v>127</v>
      </c>
    </row>
    <row r="50" spans="1:1" ht="105" x14ac:dyDescent="0.2">
      <c r="A50" s="118" t="s">
        <v>133</v>
      </c>
    </row>
    <row r="51" spans="1:1" ht="21" x14ac:dyDescent="0.2">
      <c r="A51" s="111" t="s">
        <v>128</v>
      </c>
    </row>
    <row r="53" spans="1:1" x14ac:dyDescent="0.2">
      <c r="A53" s="91" t="s">
        <v>65</v>
      </c>
    </row>
    <row r="54" spans="1:1" ht="36" x14ac:dyDescent="0.2">
      <c r="A54" s="62" t="s">
        <v>104</v>
      </c>
    </row>
    <row r="55" spans="1:1" ht="36" x14ac:dyDescent="0.2">
      <c r="A55" s="62" t="s">
        <v>105</v>
      </c>
    </row>
  </sheetData>
  <mergeCells count="2">
    <mergeCell ref="A12:BR14"/>
    <mergeCell ref="A16:A18"/>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46"/>
  <sheetViews>
    <sheetView zoomScaleNormal="100" workbookViewId="0">
      <pane xSplit="1" topLeftCell="B1" activePane="topRight" state="frozen"/>
      <selection activeCell="BE26" sqref="BE26:BE27"/>
      <selection pane="topRight" activeCell="C13" sqref="C13"/>
    </sheetView>
  </sheetViews>
  <sheetFormatPr defaultColWidth="10" defaultRowHeight="12" x14ac:dyDescent="0.2"/>
  <cols>
    <col min="1" max="1" width="42.140625" style="1" customWidth="1"/>
    <col min="2" max="16384" width="10" style="2"/>
  </cols>
  <sheetData>
    <row r="1" spans="1:53" s="5" customFormat="1" ht="25.5" customHeight="1" x14ac:dyDescent="0.2">
      <c r="A1" s="47" t="s">
        <v>50</v>
      </c>
    </row>
    <row r="2" spans="1:53" s="5" customFormat="1" ht="12.75" x14ac:dyDescent="0.2">
      <c r="A2" s="6" t="s">
        <v>176</v>
      </c>
    </row>
    <row r="3" spans="1:53" s="11" customFormat="1" ht="28.5" customHeight="1" x14ac:dyDescent="0.2">
      <c r="A3" s="74" t="s">
        <v>52</v>
      </c>
      <c r="B3" s="73">
        <f>'BAR BB| Open rates'!B3</f>
        <v>45401</v>
      </c>
      <c r="C3" s="195">
        <f>'BAR BB| Open rates'!C3</f>
        <v>45402</v>
      </c>
      <c r="D3" s="73">
        <f>'BAR BB| Open rates'!D3</f>
        <v>45403</v>
      </c>
      <c r="E3" s="73">
        <f>'BAR BB| Open rates'!E3</f>
        <v>45408</v>
      </c>
      <c r="F3" s="73">
        <f>'BAR BB| Open rates'!F3</f>
        <v>45413</v>
      </c>
      <c r="G3" s="73">
        <f>'BAR BB| Open rates'!G3</f>
        <v>45417</v>
      </c>
      <c r="H3" s="73">
        <f>'BAR BB| Open rates'!H3</f>
        <v>45421</v>
      </c>
      <c r="I3" s="73">
        <f>'BAR BB| Open rates'!I3</f>
        <v>45424</v>
      </c>
      <c r="J3" s="73">
        <f>'BAR BB| Open rates'!J3</f>
        <v>45429</v>
      </c>
      <c r="K3" s="73">
        <f>'BAR BB| Open rates'!K3</f>
        <v>45431</v>
      </c>
      <c r="L3" s="73">
        <f>'BAR BB| Open rates'!L3</f>
        <v>45436</v>
      </c>
      <c r="M3" s="73">
        <f>'BAR BB| Open rates'!M3</f>
        <v>45438</v>
      </c>
      <c r="N3" s="73">
        <f>'BAR BB| Open rates'!N3</f>
        <v>45443</v>
      </c>
      <c r="O3" s="73">
        <f>'BAR BB| Open rates'!O3</f>
        <v>45444</v>
      </c>
      <c r="P3" s="73">
        <f>'BAR BB| Open rates'!P3</f>
        <v>45446</v>
      </c>
      <c r="Q3" s="73">
        <f>'BAR BB| Open rates'!Q3</f>
        <v>45451</v>
      </c>
      <c r="R3" s="73">
        <f>'BAR BB| Open rates'!R3</f>
        <v>45452</v>
      </c>
      <c r="S3" s="73">
        <f>'BAR BB| Open rates'!S3</f>
        <v>45457</v>
      </c>
      <c r="T3" s="73">
        <f>'BAR BB| Open rates'!T3</f>
        <v>45460</v>
      </c>
      <c r="U3" s="73">
        <f>'BAR BB| Open rates'!U3</f>
        <v>45465</v>
      </c>
      <c r="V3" s="73">
        <f>'BAR BB| Open rates'!V3</f>
        <v>45468</v>
      </c>
      <c r="W3" s="73">
        <f>'BAR BB| Open rates'!W3</f>
        <v>45471</v>
      </c>
      <c r="X3" s="73">
        <f>'BAR BB| Open rates'!X3</f>
        <v>45473</v>
      </c>
      <c r="Y3" s="73">
        <f>'BAR BB| Open rates'!Y3</f>
        <v>45474</v>
      </c>
      <c r="Z3" s="73">
        <f>'BAR BB| Open rates'!Z3</f>
        <v>45478</v>
      </c>
      <c r="AA3" s="73">
        <f>'BAR BB| Open rates'!AA3</f>
        <v>45481</v>
      </c>
      <c r="AB3" s="73">
        <f>'BAR BB| Open rates'!AB3</f>
        <v>45485</v>
      </c>
      <c r="AC3" s="73">
        <f>'BAR BB| Open rates'!AC3</f>
        <v>45488</v>
      </c>
      <c r="AD3" s="73">
        <f>'BAR BB| Open rates'!AD3</f>
        <v>45492</v>
      </c>
      <c r="AE3" s="73">
        <f>'BAR BB| Open rates'!AE3</f>
        <v>45495</v>
      </c>
      <c r="AF3" s="73">
        <f>'BAR BB| Open rates'!AF3</f>
        <v>45499</v>
      </c>
      <c r="AG3" s="73">
        <f>'BAR BB| Open rates'!AG3</f>
        <v>45502</v>
      </c>
      <c r="AH3" s="73">
        <f>'BAR BB| Open rates'!AH3</f>
        <v>45505</v>
      </c>
      <c r="AI3" s="73">
        <f>'BAR BB| Open rates'!AI3</f>
        <v>45506</v>
      </c>
      <c r="AJ3" s="73">
        <f>'BAR BB| Open rates'!AJ3</f>
        <v>45509</v>
      </c>
      <c r="AK3" s="73">
        <f>'BAR BB| Open rates'!AK3</f>
        <v>45513</v>
      </c>
      <c r="AL3" s="73">
        <f>'BAR BB| Open rates'!AL3</f>
        <v>45516</v>
      </c>
      <c r="AM3" s="73">
        <f>'BAR BB| Open rates'!AM3</f>
        <v>45520</v>
      </c>
      <c r="AN3" s="73">
        <f>'BAR BB| Open rates'!AN3</f>
        <v>45523</v>
      </c>
      <c r="AO3" s="73">
        <f>'BAR BB| Open rates'!AO3</f>
        <v>45526</v>
      </c>
      <c r="AP3" s="73">
        <f>'BAR BB| Open rates'!AP3</f>
        <v>45532</v>
      </c>
      <c r="AQ3" s="73">
        <f>'BAR BB| Open rates'!AQ3</f>
        <v>45534</v>
      </c>
      <c r="AR3" s="73">
        <f>'BAR BB| Open rates'!AR3</f>
        <v>45536</v>
      </c>
      <c r="AS3" s="73">
        <f>'BAR BB| Open rates'!AS3</f>
        <v>45537</v>
      </c>
      <c r="AT3" s="73">
        <f>'BAR BB| Open rates'!AT3</f>
        <v>45541</v>
      </c>
      <c r="AU3" s="73">
        <f>'BAR BB| Open rates'!AU3</f>
        <v>45544</v>
      </c>
      <c r="AV3" s="73">
        <f>'BAR BB| Open rates'!AV3</f>
        <v>45548</v>
      </c>
      <c r="AW3" s="73">
        <f>'BAR BB| Open rates'!AW3</f>
        <v>45551</v>
      </c>
      <c r="AX3" s="73">
        <f>'BAR BB| Open rates'!AX3</f>
        <v>45555</v>
      </c>
      <c r="AY3" s="73">
        <f>'BAR BB| Open rates'!AY3</f>
        <v>45558</v>
      </c>
      <c r="AZ3" s="73">
        <f>'BAR BB| Open rates'!AZ3</f>
        <v>45562</v>
      </c>
      <c r="BA3" s="73">
        <f>'BAR BB| Open rates'!BA3</f>
        <v>45565</v>
      </c>
    </row>
    <row r="4" spans="1:53" s="11" customFormat="1" ht="28.5" customHeight="1" x14ac:dyDescent="0.2">
      <c r="A4" s="8"/>
      <c r="B4" s="73">
        <f>'BAR BB| Open rates'!B4</f>
        <v>45401</v>
      </c>
      <c r="C4" s="73">
        <f>'BAR BB| Open rates'!C4</f>
        <v>45402</v>
      </c>
      <c r="D4" s="73">
        <f>'BAR BB| Open rates'!D4</f>
        <v>45407</v>
      </c>
      <c r="E4" s="73">
        <f>'BAR BB| Open rates'!E4</f>
        <v>45412</v>
      </c>
      <c r="F4" s="73">
        <f>'BAR BB| Open rates'!F4</f>
        <v>45416</v>
      </c>
      <c r="G4" s="73">
        <f>'BAR BB| Open rates'!G4</f>
        <v>45420</v>
      </c>
      <c r="H4" s="73">
        <f>'BAR BB| Open rates'!H4</f>
        <v>45423</v>
      </c>
      <c r="I4" s="73">
        <f>'BAR BB| Open rates'!I4</f>
        <v>45428</v>
      </c>
      <c r="J4" s="73">
        <f>'BAR BB| Open rates'!J4</f>
        <v>45430</v>
      </c>
      <c r="K4" s="73">
        <f>'BAR BB| Open rates'!K4</f>
        <v>45435</v>
      </c>
      <c r="L4" s="73">
        <f>'BAR BB| Open rates'!L4</f>
        <v>45437</v>
      </c>
      <c r="M4" s="73">
        <f>'BAR BB| Open rates'!M4</f>
        <v>45442</v>
      </c>
      <c r="N4" s="73">
        <f>'BAR BB| Open rates'!N4</f>
        <v>45443</v>
      </c>
      <c r="O4" s="73">
        <f>'BAR BB| Open rates'!O4</f>
        <v>45445</v>
      </c>
      <c r="P4" s="73">
        <f>'BAR BB| Open rates'!P4</f>
        <v>45450</v>
      </c>
      <c r="Q4" s="73">
        <f>'BAR BB| Open rates'!Q4</f>
        <v>45451</v>
      </c>
      <c r="R4" s="73">
        <f>'BAR BB| Open rates'!R4</f>
        <v>45456</v>
      </c>
      <c r="S4" s="73">
        <f>'BAR BB| Open rates'!S4</f>
        <v>45459</v>
      </c>
      <c r="T4" s="73">
        <f>'BAR BB| Open rates'!T4</f>
        <v>45464</v>
      </c>
      <c r="U4" s="73">
        <f>'BAR BB| Open rates'!U4</f>
        <v>45467</v>
      </c>
      <c r="V4" s="73">
        <f>'BAR BB| Open rates'!V4</f>
        <v>45470</v>
      </c>
      <c r="W4" s="73">
        <f>'BAR BB| Open rates'!W4</f>
        <v>45472</v>
      </c>
      <c r="X4" s="73">
        <f>'BAR BB| Open rates'!X4</f>
        <v>45473</v>
      </c>
      <c r="Y4" s="73">
        <f>'BAR BB| Open rates'!Y4</f>
        <v>45477</v>
      </c>
      <c r="Z4" s="73">
        <f>'BAR BB| Open rates'!Z4</f>
        <v>45480</v>
      </c>
      <c r="AA4" s="73">
        <f>'BAR BB| Open rates'!AA4</f>
        <v>45484</v>
      </c>
      <c r="AB4" s="73">
        <f>'BAR BB| Open rates'!AB4</f>
        <v>45487</v>
      </c>
      <c r="AC4" s="73">
        <f>'BAR BB| Open rates'!AC4</f>
        <v>45491</v>
      </c>
      <c r="AD4" s="73">
        <f>'BAR BB| Open rates'!AD4</f>
        <v>45494</v>
      </c>
      <c r="AE4" s="73">
        <f>'BAR BB| Open rates'!AE4</f>
        <v>45498</v>
      </c>
      <c r="AF4" s="73">
        <f>'BAR BB| Open rates'!AF4</f>
        <v>45501</v>
      </c>
      <c r="AG4" s="73">
        <f>'BAR BB| Open rates'!AG4</f>
        <v>45504</v>
      </c>
      <c r="AH4" s="73">
        <f>'BAR BB| Open rates'!AH4</f>
        <v>45505</v>
      </c>
      <c r="AI4" s="73">
        <f>'BAR BB| Open rates'!AI4</f>
        <v>45508</v>
      </c>
      <c r="AJ4" s="73">
        <f>'BAR BB| Open rates'!AJ4</f>
        <v>45512</v>
      </c>
      <c r="AK4" s="73">
        <f>'BAR BB| Open rates'!AK4</f>
        <v>45515</v>
      </c>
      <c r="AL4" s="73">
        <f>'BAR BB| Open rates'!AL4</f>
        <v>45519</v>
      </c>
      <c r="AM4" s="73">
        <f>'BAR BB| Open rates'!AM4</f>
        <v>45522</v>
      </c>
      <c r="AN4" s="73">
        <f>'BAR BB| Open rates'!AN4</f>
        <v>45525</v>
      </c>
      <c r="AO4" s="73">
        <f>'BAR BB| Open rates'!AO4</f>
        <v>45531</v>
      </c>
      <c r="AP4" s="73">
        <f>'BAR BB| Open rates'!AP4</f>
        <v>45533</v>
      </c>
      <c r="AQ4" s="73">
        <f>'BAR BB| Open rates'!AQ4</f>
        <v>45535</v>
      </c>
      <c r="AR4" s="73">
        <f>'BAR BB| Open rates'!AR4</f>
        <v>45536</v>
      </c>
      <c r="AS4" s="73">
        <f>'BAR BB| Open rates'!AS4</f>
        <v>45540</v>
      </c>
      <c r="AT4" s="73">
        <f>'BAR BB| Open rates'!AT4</f>
        <v>45543</v>
      </c>
      <c r="AU4" s="73">
        <f>'BAR BB| Open rates'!AU4</f>
        <v>45547</v>
      </c>
      <c r="AV4" s="73">
        <f>'BAR BB| Open rates'!AV4</f>
        <v>45550</v>
      </c>
      <c r="AW4" s="73">
        <f>'BAR BB| Open rates'!AW4</f>
        <v>45554</v>
      </c>
      <c r="AX4" s="73">
        <f>'BAR BB| Open rates'!AX4</f>
        <v>45557</v>
      </c>
      <c r="AY4" s="73">
        <f>'BAR BB| Open rates'!AY4</f>
        <v>45561</v>
      </c>
      <c r="AZ4" s="73">
        <f>'BAR BB| Open rates'!AZ4</f>
        <v>45564</v>
      </c>
      <c r="BA4" s="73">
        <f>'BAR BB| Open rates'!BA4</f>
        <v>45565</v>
      </c>
    </row>
    <row r="5" spans="1:53" s="14" customFormat="1" ht="12" customHeight="1" x14ac:dyDescent="0.2">
      <c r="A5" s="33" t="s">
        <v>53</v>
      </c>
    </row>
    <row r="6" spans="1:53" s="14" customFormat="1" ht="12" customHeight="1" x14ac:dyDescent="0.2">
      <c r="A6" s="33">
        <v>1</v>
      </c>
      <c r="B6" s="84">
        <f>'BAR BB| Open rates'!B6*0.87*0.9</f>
        <v>6185.7</v>
      </c>
      <c r="C6" s="84">
        <f>'BAR BB| Open rates'!C6*0.87*0.9</f>
        <v>6185.7</v>
      </c>
      <c r="D6" s="84">
        <f>'BAR BB| Open rates'!D6*0.87*0.9</f>
        <v>4384.8</v>
      </c>
      <c r="E6" s="84">
        <f>'BAR BB| Open rates'!E6*0.87*0.9</f>
        <v>5402.7</v>
      </c>
      <c r="F6" s="84">
        <f>'BAR BB| Open rates'!F6*0.87*0.9</f>
        <v>5402.7</v>
      </c>
      <c r="G6" s="84">
        <f>'BAR BB| Open rates'!G6*0.87*0.9</f>
        <v>5402.7</v>
      </c>
      <c r="H6" s="84">
        <f>'BAR BB| Open rates'!H6*0.87*0.9</f>
        <v>6968.7</v>
      </c>
      <c r="I6" s="84">
        <f>'BAR BB| Open rates'!I6*0.87*0.9</f>
        <v>4384.8</v>
      </c>
      <c r="J6" s="84">
        <f>'BAR BB| Open rates'!J6*0.87*0.9</f>
        <v>5402.7</v>
      </c>
      <c r="K6" s="84">
        <f>'BAR BB| Open rates'!K6*0.87*0.9</f>
        <v>4384.8</v>
      </c>
      <c r="L6" s="84">
        <f>'BAR BB| Open rates'!L6*0.87*0.9</f>
        <v>5402.7</v>
      </c>
      <c r="M6" s="84">
        <f>'BAR BB| Open rates'!M6*0.87*0.9</f>
        <v>5402.7</v>
      </c>
      <c r="N6" s="84">
        <f>'BAR BB| Open rates'!N6*0.87*0.9</f>
        <v>6185.7</v>
      </c>
      <c r="O6" s="84">
        <f>'BAR BB| Open rates'!O6*0.87*0.9</f>
        <v>6185.7</v>
      </c>
      <c r="P6" s="84">
        <f>'BAR BB| Open rates'!P6*0.87*0.9</f>
        <v>7751.7</v>
      </c>
      <c r="Q6" s="84">
        <f>'BAR BB| Open rates'!Q6*0.87*0.9</f>
        <v>6185.7</v>
      </c>
      <c r="R6" s="84">
        <f>'BAR BB| Open rates'!R6*0.87*0.9</f>
        <v>4384.8</v>
      </c>
      <c r="S6" s="84">
        <f>'BAR BB| Open rates'!S6*0.87*0.9</f>
        <v>4384.8</v>
      </c>
      <c r="T6" s="84">
        <f>'BAR BB| Open rates'!T6*0.87*0.9</f>
        <v>8534.7000000000007</v>
      </c>
      <c r="U6" s="84">
        <f>'BAR BB| Open rates'!U6*0.87*0.9</f>
        <v>6185.7</v>
      </c>
      <c r="V6" s="84">
        <f>'BAR BB| Open rates'!V6*0.87*0.9</f>
        <v>6185.7</v>
      </c>
      <c r="W6" s="84">
        <f>'BAR BB| Open rates'!W6*0.87*0.9</f>
        <v>7751.7</v>
      </c>
      <c r="X6" s="84">
        <f>'BAR BB| Open rates'!X6*0.87*0.9</f>
        <v>7751.7</v>
      </c>
      <c r="Y6" s="84">
        <f>'BAR BB| Open rates'!Y6*0.87*0.9</f>
        <v>6185.7</v>
      </c>
      <c r="Z6" s="84">
        <f>'BAR BB| Open rates'!Z6*0.87*0.9</f>
        <v>6968.7</v>
      </c>
      <c r="AA6" s="84">
        <f>'BAR BB| Open rates'!AA6*0.87*0.9</f>
        <v>6185.7</v>
      </c>
      <c r="AB6" s="84">
        <f>'BAR BB| Open rates'!AB6*0.87*0.9</f>
        <v>6968.7</v>
      </c>
      <c r="AC6" s="84">
        <f>'BAR BB| Open rates'!AC6*0.87*0.9</f>
        <v>6185.7</v>
      </c>
      <c r="AD6" s="84">
        <f>'BAR BB| Open rates'!AD6*0.87*0.9</f>
        <v>6968.7</v>
      </c>
      <c r="AE6" s="84">
        <f>'BAR BB| Open rates'!AE6*0.87*0.9</f>
        <v>6185.7</v>
      </c>
      <c r="AF6" s="84">
        <f>'BAR BB| Open rates'!AF6*0.87*0.9</f>
        <v>6968.7</v>
      </c>
      <c r="AG6" s="84">
        <f>'BAR BB| Open rates'!AG6*0.87*0.9</f>
        <v>6185.7</v>
      </c>
      <c r="AH6" s="84">
        <f>'BAR BB| Open rates'!AH6*0.87*0.9</f>
        <v>6185.7</v>
      </c>
      <c r="AI6" s="84">
        <f>'BAR BB| Open rates'!AI6*0.87*0.9</f>
        <v>6968.7</v>
      </c>
      <c r="AJ6" s="84">
        <f>'BAR BB| Open rates'!AJ6*0.87*0.9</f>
        <v>6968.7</v>
      </c>
      <c r="AK6" s="84">
        <f>'BAR BB| Open rates'!AK6*0.87*0.9</f>
        <v>7751.7</v>
      </c>
      <c r="AL6" s="84">
        <f>'BAR BB| Open rates'!AL6*0.87*0.9</f>
        <v>6968.7</v>
      </c>
      <c r="AM6" s="84">
        <f>'BAR BB| Open rates'!AM6*0.87*0.9</f>
        <v>7751.7</v>
      </c>
      <c r="AN6" s="84">
        <f>'BAR BB| Open rates'!AN6*0.87*0.9</f>
        <v>6968.7</v>
      </c>
      <c r="AO6" s="84">
        <f>'BAR BB| Open rates'!AO6*0.87*0.9</f>
        <v>7751.7</v>
      </c>
      <c r="AP6" s="84">
        <f>'BAR BB| Open rates'!AP6*0.87*0.9</f>
        <v>6968.7</v>
      </c>
      <c r="AQ6" s="84">
        <f>'BAR BB| Open rates'!AQ6*0.87*0.9</f>
        <v>6968.7</v>
      </c>
      <c r="AR6" s="84">
        <f>'BAR BB| Open rates'!AR6*0.87*0.9</f>
        <v>6968.7</v>
      </c>
      <c r="AS6" s="84">
        <f>'BAR BB| Open rates'!AS6*0.87*0.9</f>
        <v>5402.7</v>
      </c>
      <c r="AT6" s="84">
        <f>'BAR BB| Open rates'!AT6*0.87*0.9</f>
        <v>6185.7</v>
      </c>
      <c r="AU6" s="84">
        <f>'BAR BB| Open rates'!AU6*0.87*0.9</f>
        <v>5402.7</v>
      </c>
      <c r="AV6" s="84">
        <f>'BAR BB| Open rates'!AV6*0.87*0.9</f>
        <v>6185.7</v>
      </c>
      <c r="AW6" s="84">
        <f>'BAR BB| Open rates'!AW6*0.87*0.9</f>
        <v>5402.7</v>
      </c>
      <c r="AX6" s="84">
        <f>'BAR BB| Open rates'!AX6*0.87*0.9</f>
        <v>6185.7</v>
      </c>
      <c r="AY6" s="84">
        <f>'BAR BB| Open rates'!AY6*0.87*0.9</f>
        <v>5402.7</v>
      </c>
      <c r="AZ6" s="84">
        <f>'BAR BB| Open rates'!AZ6*0.87*0.9</f>
        <v>6185.7</v>
      </c>
      <c r="BA6" s="84">
        <f>'BAR BB| Open rates'!BA6*0.87*0.9</f>
        <v>5402.7</v>
      </c>
    </row>
    <row r="7" spans="1:53" s="14" customFormat="1" ht="12" customHeight="1" x14ac:dyDescent="0.2">
      <c r="A7" s="33">
        <v>2</v>
      </c>
      <c r="B7" s="84">
        <f>'BAR BB| Open rates'!B7*0.87*0.9</f>
        <v>7125.3</v>
      </c>
      <c r="C7" s="84">
        <f>'BAR BB| Open rates'!C7*0.87*0.9</f>
        <v>7125.3</v>
      </c>
      <c r="D7" s="84">
        <f>'BAR BB| Open rates'!D7*0.87*0.9</f>
        <v>5324.4000000000005</v>
      </c>
      <c r="E7" s="84">
        <f>'BAR BB| Open rates'!E7*0.87*0.9</f>
        <v>6342.3</v>
      </c>
      <c r="F7" s="84">
        <f>'BAR BB| Open rates'!F7*0.87*0.9</f>
        <v>6342.3</v>
      </c>
      <c r="G7" s="84">
        <f>'BAR BB| Open rates'!G7*0.87*0.9</f>
        <v>6342.3</v>
      </c>
      <c r="H7" s="84">
        <f>'BAR BB| Open rates'!H7*0.87*0.9</f>
        <v>7908.3</v>
      </c>
      <c r="I7" s="84">
        <f>'BAR BB| Open rates'!I7*0.87*0.9</f>
        <v>5324.4000000000005</v>
      </c>
      <c r="J7" s="84">
        <f>'BAR BB| Open rates'!J7*0.87*0.9</f>
        <v>6342.3</v>
      </c>
      <c r="K7" s="84">
        <f>'BAR BB| Open rates'!K7*0.87*0.9</f>
        <v>5324.4000000000005</v>
      </c>
      <c r="L7" s="84">
        <f>'BAR BB| Open rates'!L7*0.87*0.9</f>
        <v>6342.3</v>
      </c>
      <c r="M7" s="84">
        <f>'BAR BB| Open rates'!M7*0.87*0.9</f>
        <v>6342.3</v>
      </c>
      <c r="N7" s="84">
        <f>'BAR BB| Open rates'!N7*0.87*0.9</f>
        <v>7125.3</v>
      </c>
      <c r="O7" s="84">
        <f>'BAR BB| Open rates'!O7*0.87*0.9</f>
        <v>7125.3</v>
      </c>
      <c r="P7" s="84">
        <f>'BAR BB| Open rates'!P7*0.87*0.9</f>
        <v>8691.3000000000011</v>
      </c>
      <c r="Q7" s="84">
        <f>'BAR BB| Open rates'!Q7*0.87*0.9</f>
        <v>7125.3</v>
      </c>
      <c r="R7" s="84">
        <f>'BAR BB| Open rates'!R7*0.87*0.9</f>
        <v>5324.4000000000005</v>
      </c>
      <c r="S7" s="84">
        <f>'BAR BB| Open rates'!S7*0.87*0.9</f>
        <v>5324.4000000000005</v>
      </c>
      <c r="T7" s="84">
        <f>'BAR BB| Open rates'!T7*0.87*0.9</f>
        <v>9474.3000000000011</v>
      </c>
      <c r="U7" s="84">
        <f>'BAR BB| Open rates'!U7*0.87*0.9</f>
        <v>7125.3</v>
      </c>
      <c r="V7" s="84">
        <f>'BAR BB| Open rates'!V7*0.87*0.9</f>
        <v>7125.3</v>
      </c>
      <c r="W7" s="84">
        <f>'BAR BB| Open rates'!W7*0.87*0.9</f>
        <v>8691.3000000000011</v>
      </c>
      <c r="X7" s="84">
        <f>'BAR BB| Open rates'!X7*0.87*0.9</f>
        <v>8691.3000000000011</v>
      </c>
      <c r="Y7" s="84">
        <f>'BAR BB| Open rates'!Y7*0.87*0.9</f>
        <v>7125.3</v>
      </c>
      <c r="Z7" s="84">
        <f>'BAR BB| Open rates'!Z7*0.87*0.9</f>
        <v>7908.3</v>
      </c>
      <c r="AA7" s="84">
        <f>'BAR BB| Open rates'!AA7*0.87*0.9</f>
        <v>7125.3</v>
      </c>
      <c r="AB7" s="84">
        <f>'BAR BB| Open rates'!AB7*0.87*0.9</f>
        <v>7908.3</v>
      </c>
      <c r="AC7" s="84">
        <f>'BAR BB| Open rates'!AC7*0.87*0.9</f>
        <v>7125.3</v>
      </c>
      <c r="AD7" s="84">
        <f>'BAR BB| Open rates'!AD7*0.87*0.9</f>
        <v>7908.3</v>
      </c>
      <c r="AE7" s="84">
        <f>'BAR BB| Open rates'!AE7*0.87*0.9</f>
        <v>7125.3</v>
      </c>
      <c r="AF7" s="84">
        <f>'BAR BB| Open rates'!AF7*0.87*0.9</f>
        <v>7908.3</v>
      </c>
      <c r="AG7" s="84">
        <f>'BAR BB| Open rates'!AG7*0.87*0.9</f>
        <v>7125.3</v>
      </c>
      <c r="AH7" s="84">
        <f>'BAR BB| Open rates'!AH7*0.87*0.9</f>
        <v>7125.3</v>
      </c>
      <c r="AI7" s="84">
        <f>'BAR BB| Open rates'!AI7*0.87*0.9</f>
        <v>7908.3</v>
      </c>
      <c r="AJ7" s="84">
        <f>'BAR BB| Open rates'!AJ7*0.87*0.9</f>
        <v>7908.3</v>
      </c>
      <c r="AK7" s="84">
        <f>'BAR BB| Open rates'!AK7*0.87*0.9</f>
        <v>8691.3000000000011</v>
      </c>
      <c r="AL7" s="84">
        <f>'BAR BB| Open rates'!AL7*0.87*0.9</f>
        <v>7908.3</v>
      </c>
      <c r="AM7" s="84">
        <f>'BAR BB| Open rates'!AM7*0.87*0.9</f>
        <v>8691.3000000000011</v>
      </c>
      <c r="AN7" s="84">
        <f>'BAR BB| Open rates'!AN7*0.87*0.9</f>
        <v>7908.3</v>
      </c>
      <c r="AO7" s="84">
        <f>'BAR BB| Open rates'!AO7*0.87*0.9</f>
        <v>8691.3000000000011</v>
      </c>
      <c r="AP7" s="84">
        <f>'BAR BB| Open rates'!AP7*0.87*0.9</f>
        <v>7908.3</v>
      </c>
      <c r="AQ7" s="84">
        <f>'BAR BB| Open rates'!AQ7*0.87*0.9</f>
        <v>7908.3</v>
      </c>
      <c r="AR7" s="84">
        <f>'BAR BB| Open rates'!AR7*0.87*0.9</f>
        <v>7908.3</v>
      </c>
      <c r="AS7" s="84">
        <f>'BAR BB| Open rates'!AS7*0.87*0.9</f>
        <v>6342.3</v>
      </c>
      <c r="AT7" s="84">
        <f>'BAR BB| Open rates'!AT7*0.87*0.9</f>
        <v>7125.3</v>
      </c>
      <c r="AU7" s="84">
        <f>'BAR BB| Open rates'!AU7*0.87*0.9</f>
        <v>6342.3</v>
      </c>
      <c r="AV7" s="84">
        <f>'BAR BB| Open rates'!AV7*0.87*0.9</f>
        <v>7125.3</v>
      </c>
      <c r="AW7" s="84">
        <f>'BAR BB| Open rates'!AW7*0.87*0.9</f>
        <v>6342.3</v>
      </c>
      <c r="AX7" s="84">
        <f>'BAR BB| Open rates'!AX7*0.87*0.9</f>
        <v>7125.3</v>
      </c>
      <c r="AY7" s="84">
        <f>'BAR BB| Open rates'!AY7*0.87*0.9</f>
        <v>6342.3</v>
      </c>
      <c r="AZ7" s="84">
        <f>'BAR BB| Open rates'!AZ7*0.87*0.9</f>
        <v>7125.3</v>
      </c>
      <c r="BA7" s="84">
        <f>'BAR BB| Open rates'!BA7*0.87*0.9</f>
        <v>6342.3</v>
      </c>
    </row>
    <row r="8" spans="1:53"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row>
    <row r="9" spans="1:53" s="14" customFormat="1" ht="12" customHeight="1" x14ac:dyDescent="0.2">
      <c r="A9" s="33">
        <v>1</v>
      </c>
      <c r="B9" s="84">
        <f>'BAR BB| Open rates'!B9*0.87*0.9</f>
        <v>7751.7</v>
      </c>
      <c r="C9" s="84">
        <f>'BAR BB| Open rates'!C9*0.87*0.9</f>
        <v>7751.7</v>
      </c>
      <c r="D9" s="84">
        <f>'BAR BB| Open rates'!D9*0.87*0.9</f>
        <v>5950.8</v>
      </c>
      <c r="E9" s="84">
        <f>'BAR BB| Open rates'!E9*0.87*0.9</f>
        <v>6968.7</v>
      </c>
      <c r="F9" s="84">
        <f>'BAR BB| Open rates'!F9*0.87*0.9</f>
        <v>6968.7</v>
      </c>
      <c r="G9" s="84">
        <f>'BAR BB| Open rates'!G9*0.87*0.9</f>
        <v>6968.7</v>
      </c>
      <c r="H9" s="84">
        <f>'BAR BB| Open rates'!H9*0.87*0.9</f>
        <v>8534.7000000000007</v>
      </c>
      <c r="I9" s="84">
        <f>'BAR BB| Open rates'!I9*0.87*0.9</f>
        <v>5950.8</v>
      </c>
      <c r="J9" s="84">
        <f>'BAR BB| Open rates'!J9*0.87*0.9</f>
        <v>6968.7</v>
      </c>
      <c r="K9" s="84">
        <f>'BAR BB| Open rates'!K9*0.87*0.9</f>
        <v>5950.8</v>
      </c>
      <c r="L9" s="84">
        <f>'BAR BB| Open rates'!L9*0.87*0.9</f>
        <v>6968.7</v>
      </c>
      <c r="M9" s="84">
        <f>'BAR BB| Open rates'!M9*0.87*0.9</f>
        <v>6968.7</v>
      </c>
      <c r="N9" s="84">
        <f>'BAR BB| Open rates'!N9*0.87*0.9</f>
        <v>7751.7</v>
      </c>
      <c r="O9" s="84">
        <f>'BAR BB| Open rates'!O9*0.87*0.9</f>
        <v>7751.7</v>
      </c>
      <c r="P9" s="84">
        <f>'BAR BB| Open rates'!P9*0.87*0.9</f>
        <v>9317.7000000000007</v>
      </c>
      <c r="Q9" s="84">
        <f>'BAR BB| Open rates'!Q9*0.87*0.9</f>
        <v>7751.7</v>
      </c>
      <c r="R9" s="84">
        <f>'BAR BB| Open rates'!R9*0.87*0.9</f>
        <v>5950.8</v>
      </c>
      <c r="S9" s="84">
        <f>'BAR BB| Open rates'!S9*0.87*0.9</f>
        <v>5950.8</v>
      </c>
      <c r="T9" s="84">
        <f>'BAR BB| Open rates'!T9*0.87*0.9</f>
        <v>10100.700000000001</v>
      </c>
      <c r="U9" s="84">
        <f>'BAR BB| Open rates'!U9*0.87*0.9</f>
        <v>7751.7</v>
      </c>
      <c r="V9" s="84">
        <f>'BAR BB| Open rates'!V9*0.87*0.9</f>
        <v>7751.7</v>
      </c>
      <c r="W9" s="84">
        <f>'BAR BB| Open rates'!W9*0.87*0.9</f>
        <v>9317.7000000000007</v>
      </c>
      <c r="X9" s="84">
        <f>'BAR BB| Open rates'!X9*0.87*0.9</f>
        <v>9317.7000000000007</v>
      </c>
      <c r="Y9" s="84">
        <f>'BAR BB| Open rates'!Y9*0.87*0.9</f>
        <v>7751.7</v>
      </c>
      <c r="Z9" s="84">
        <f>'BAR BB| Open rates'!Z9*0.87*0.9</f>
        <v>8534.7000000000007</v>
      </c>
      <c r="AA9" s="84">
        <f>'BAR BB| Open rates'!AA9*0.87*0.9</f>
        <v>7751.7</v>
      </c>
      <c r="AB9" s="84">
        <f>'BAR BB| Open rates'!AB9*0.87*0.9</f>
        <v>8534.7000000000007</v>
      </c>
      <c r="AC9" s="84">
        <f>'BAR BB| Open rates'!AC9*0.87*0.9</f>
        <v>7751.7</v>
      </c>
      <c r="AD9" s="84">
        <f>'BAR BB| Open rates'!AD9*0.87*0.9</f>
        <v>8534.7000000000007</v>
      </c>
      <c r="AE9" s="84">
        <f>'BAR BB| Open rates'!AE9*0.87*0.9</f>
        <v>7751.7</v>
      </c>
      <c r="AF9" s="84">
        <f>'BAR BB| Open rates'!AF9*0.87*0.9</f>
        <v>8534.7000000000007</v>
      </c>
      <c r="AG9" s="84">
        <f>'BAR BB| Open rates'!AG9*0.87*0.9</f>
        <v>7751.7</v>
      </c>
      <c r="AH9" s="84">
        <f>'BAR BB| Open rates'!AH9*0.87*0.9</f>
        <v>7751.7</v>
      </c>
      <c r="AI9" s="84">
        <f>'BAR BB| Open rates'!AI9*0.87*0.9</f>
        <v>8534.7000000000007</v>
      </c>
      <c r="AJ9" s="84">
        <f>'BAR BB| Open rates'!AJ9*0.87*0.9</f>
        <v>8534.7000000000007</v>
      </c>
      <c r="AK9" s="84">
        <f>'BAR BB| Open rates'!AK9*0.87*0.9</f>
        <v>9317.7000000000007</v>
      </c>
      <c r="AL9" s="84">
        <f>'BAR BB| Open rates'!AL9*0.87*0.9</f>
        <v>8534.7000000000007</v>
      </c>
      <c r="AM9" s="84">
        <f>'BAR BB| Open rates'!AM9*0.87*0.9</f>
        <v>9317.7000000000007</v>
      </c>
      <c r="AN9" s="84">
        <f>'BAR BB| Open rates'!AN9*0.87*0.9</f>
        <v>8534.7000000000007</v>
      </c>
      <c r="AO9" s="84">
        <f>'BAR BB| Open rates'!AO9*0.87*0.9</f>
        <v>9317.7000000000007</v>
      </c>
      <c r="AP9" s="84">
        <f>'BAR BB| Open rates'!AP9*0.87*0.9</f>
        <v>8534.7000000000007</v>
      </c>
      <c r="AQ9" s="84">
        <f>'BAR BB| Open rates'!AQ9*0.87*0.9</f>
        <v>8534.7000000000007</v>
      </c>
      <c r="AR9" s="84">
        <f>'BAR BB| Open rates'!AR9*0.87*0.9</f>
        <v>8534.7000000000007</v>
      </c>
      <c r="AS9" s="84">
        <f>'BAR BB| Open rates'!AS9*0.87*0.9</f>
        <v>6968.7</v>
      </c>
      <c r="AT9" s="84">
        <f>'BAR BB| Open rates'!AT9*0.87*0.9</f>
        <v>7751.7</v>
      </c>
      <c r="AU9" s="84">
        <f>'BAR BB| Open rates'!AU9*0.87*0.9</f>
        <v>6968.7</v>
      </c>
      <c r="AV9" s="84">
        <f>'BAR BB| Open rates'!AV9*0.87*0.9</f>
        <v>7751.7</v>
      </c>
      <c r="AW9" s="84">
        <f>'BAR BB| Open rates'!AW9*0.87*0.9</f>
        <v>6968.7</v>
      </c>
      <c r="AX9" s="84">
        <f>'BAR BB| Open rates'!AX9*0.87*0.9</f>
        <v>7751.7</v>
      </c>
      <c r="AY9" s="84">
        <f>'BAR BB| Open rates'!AY9*0.87*0.9</f>
        <v>6968.7</v>
      </c>
      <c r="AZ9" s="84">
        <f>'BAR BB| Open rates'!AZ9*0.87*0.9</f>
        <v>7751.7</v>
      </c>
      <c r="BA9" s="84">
        <f>'BAR BB| Open rates'!BA9*0.87*0.9</f>
        <v>6968.7</v>
      </c>
    </row>
    <row r="10" spans="1:53" s="14" customFormat="1" ht="12" customHeight="1" x14ac:dyDescent="0.2">
      <c r="A10" s="33">
        <v>2</v>
      </c>
      <c r="B10" s="84">
        <f>'BAR BB| Open rates'!B10*0.87*0.9</f>
        <v>8691.3000000000011</v>
      </c>
      <c r="C10" s="84">
        <f>'BAR BB| Open rates'!C10*0.87*0.9</f>
        <v>8691.3000000000011</v>
      </c>
      <c r="D10" s="84">
        <f>'BAR BB| Open rates'!D10*0.87*0.9</f>
        <v>6890.4000000000005</v>
      </c>
      <c r="E10" s="84">
        <f>'BAR BB| Open rates'!E10*0.87*0.9</f>
        <v>7908.3</v>
      </c>
      <c r="F10" s="84">
        <f>'BAR BB| Open rates'!F10*0.87*0.9</f>
        <v>7908.3</v>
      </c>
      <c r="G10" s="84">
        <f>'BAR BB| Open rates'!G10*0.87*0.9</f>
        <v>7908.3</v>
      </c>
      <c r="H10" s="84">
        <f>'BAR BB| Open rates'!H10*0.87*0.9</f>
        <v>9474.3000000000011</v>
      </c>
      <c r="I10" s="84">
        <f>'BAR BB| Open rates'!I10*0.87*0.9</f>
        <v>6890.4000000000005</v>
      </c>
      <c r="J10" s="84">
        <f>'BAR BB| Open rates'!J10*0.87*0.9</f>
        <v>7908.3</v>
      </c>
      <c r="K10" s="84">
        <f>'BAR BB| Open rates'!K10*0.87*0.9</f>
        <v>6890.4000000000005</v>
      </c>
      <c r="L10" s="84">
        <f>'BAR BB| Open rates'!L10*0.87*0.9</f>
        <v>7908.3</v>
      </c>
      <c r="M10" s="84">
        <f>'BAR BB| Open rates'!M10*0.87*0.9</f>
        <v>7908.3</v>
      </c>
      <c r="N10" s="84">
        <f>'BAR BB| Open rates'!N10*0.87*0.9</f>
        <v>8691.3000000000011</v>
      </c>
      <c r="O10" s="84">
        <f>'BAR BB| Open rates'!O10*0.87*0.9</f>
        <v>8691.3000000000011</v>
      </c>
      <c r="P10" s="84">
        <f>'BAR BB| Open rates'!P10*0.87*0.9</f>
        <v>10257.300000000001</v>
      </c>
      <c r="Q10" s="84">
        <f>'BAR BB| Open rates'!Q10*0.87*0.9</f>
        <v>8691.3000000000011</v>
      </c>
      <c r="R10" s="84">
        <f>'BAR BB| Open rates'!R10*0.87*0.9</f>
        <v>6890.4000000000005</v>
      </c>
      <c r="S10" s="84">
        <f>'BAR BB| Open rates'!S10*0.87*0.9</f>
        <v>6890.4000000000005</v>
      </c>
      <c r="T10" s="84">
        <f>'BAR BB| Open rates'!T10*0.87*0.9</f>
        <v>11040.300000000001</v>
      </c>
      <c r="U10" s="84">
        <f>'BAR BB| Open rates'!U10*0.87*0.9</f>
        <v>8691.3000000000011</v>
      </c>
      <c r="V10" s="84">
        <f>'BAR BB| Open rates'!V10*0.87*0.9</f>
        <v>8691.3000000000011</v>
      </c>
      <c r="W10" s="84">
        <f>'BAR BB| Open rates'!W10*0.87*0.9</f>
        <v>10257.300000000001</v>
      </c>
      <c r="X10" s="84">
        <f>'BAR BB| Open rates'!X10*0.87*0.9</f>
        <v>10257.300000000001</v>
      </c>
      <c r="Y10" s="84">
        <f>'BAR BB| Open rates'!Y10*0.87*0.9</f>
        <v>8691.3000000000011</v>
      </c>
      <c r="Z10" s="84">
        <f>'BAR BB| Open rates'!Z10*0.87*0.9</f>
        <v>9474.3000000000011</v>
      </c>
      <c r="AA10" s="84">
        <f>'BAR BB| Open rates'!AA10*0.87*0.9</f>
        <v>8691.3000000000011</v>
      </c>
      <c r="AB10" s="84">
        <f>'BAR BB| Open rates'!AB10*0.87*0.9</f>
        <v>9474.3000000000011</v>
      </c>
      <c r="AC10" s="84">
        <f>'BAR BB| Open rates'!AC10*0.87*0.9</f>
        <v>8691.3000000000011</v>
      </c>
      <c r="AD10" s="84">
        <f>'BAR BB| Open rates'!AD10*0.87*0.9</f>
        <v>9474.3000000000011</v>
      </c>
      <c r="AE10" s="84">
        <f>'BAR BB| Open rates'!AE10*0.87*0.9</f>
        <v>8691.3000000000011</v>
      </c>
      <c r="AF10" s="84">
        <f>'BAR BB| Open rates'!AF10*0.87*0.9</f>
        <v>9474.3000000000011</v>
      </c>
      <c r="AG10" s="84">
        <f>'BAR BB| Open rates'!AG10*0.87*0.9</f>
        <v>8691.3000000000011</v>
      </c>
      <c r="AH10" s="84">
        <f>'BAR BB| Open rates'!AH10*0.87*0.9</f>
        <v>8691.3000000000011</v>
      </c>
      <c r="AI10" s="84">
        <f>'BAR BB| Open rates'!AI10*0.87*0.9</f>
        <v>9474.3000000000011</v>
      </c>
      <c r="AJ10" s="84">
        <f>'BAR BB| Open rates'!AJ10*0.87*0.9</f>
        <v>9474.3000000000011</v>
      </c>
      <c r="AK10" s="84">
        <f>'BAR BB| Open rates'!AK10*0.87*0.9</f>
        <v>10257.300000000001</v>
      </c>
      <c r="AL10" s="84">
        <f>'BAR BB| Open rates'!AL10*0.87*0.9</f>
        <v>9474.3000000000011</v>
      </c>
      <c r="AM10" s="84">
        <f>'BAR BB| Open rates'!AM10*0.87*0.9</f>
        <v>10257.300000000001</v>
      </c>
      <c r="AN10" s="84">
        <f>'BAR BB| Open rates'!AN10*0.87*0.9</f>
        <v>9474.3000000000011</v>
      </c>
      <c r="AO10" s="84">
        <f>'BAR BB| Open rates'!AO10*0.87*0.9</f>
        <v>10257.300000000001</v>
      </c>
      <c r="AP10" s="84">
        <f>'BAR BB| Open rates'!AP10*0.87*0.9</f>
        <v>9474.3000000000011</v>
      </c>
      <c r="AQ10" s="84">
        <f>'BAR BB| Open rates'!AQ10*0.87*0.9</f>
        <v>9474.3000000000011</v>
      </c>
      <c r="AR10" s="84">
        <f>'BAR BB| Open rates'!AR10*0.87*0.9</f>
        <v>9474.3000000000011</v>
      </c>
      <c r="AS10" s="84">
        <f>'BAR BB| Open rates'!AS10*0.87*0.9</f>
        <v>7908.3</v>
      </c>
      <c r="AT10" s="84">
        <f>'BAR BB| Open rates'!AT10*0.87*0.9</f>
        <v>8691.3000000000011</v>
      </c>
      <c r="AU10" s="84">
        <f>'BAR BB| Open rates'!AU10*0.87*0.9</f>
        <v>7908.3</v>
      </c>
      <c r="AV10" s="84">
        <f>'BAR BB| Open rates'!AV10*0.87*0.9</f>
        <v>8691.3000000000011</v>
      </c>
      <c r="AW10" s="84">
        <f>'BAR BB| Open rates'!AW10*0.87*0.9</f>
        <v>7908.3</v>
      </c>
      <c r="AX10" s="84">
        <f>'BAR BB| Open rates'!AX10*0.87*0.9</f>
        <v>8691.3000000000011</v>
      </c>
      <c r="AY10" s="84">
        <f>'BAR BB| Open rates'!AY10*0.87*0.9</f>
        <v>7908.3</v>
      </c>
      <c r="AZ10" s="84">
        <f>'BAR BB| Open rates'!AZ10*0.87*0.9</f>
        <v>8691.3000000000011</v>
      </c>
      <c r="BA10" s="84">
        <f>'BAR BB| Open rates'!BA10*0.87*0.9</f>
        <v>7908.3</v>
      </c>
    </row>
    <row r="11" spans="1:53"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row>
    <row r="12" spans="1:53" s="14" customFormat="1" ht="12" customHeight="1" x14ac:dyDescent="0.2">
      <c r="A12" s="33">
        <v>1</v>
      </c>
      <c r="B12" s="84">
        <f>'BAR BB| Open rates'!B12*0.87*0.9</f>
        <v>8534.7000000000007</v>
      </c>
      <c r="C12" s="84">
        <f>'BAR BB| Open rates'!C12*0.87*0.9</f>
        <v>8534.7000000000007</v>
      </c>
      <c r="D12" s="84">
        <f>'BAR BB| Open rates'!D12*0.87*0.9</f>
        <v>6733.8</v>
      </c>
      <c r="E12" s="84">
        <f>'BAR BB| Open rates'!E12*0.87*0.9</f>
        <v>7751.7</v>
      </c>
      <c r="F12" s="84">
        <f>'BAR BB| Open rates'!F12*0.87*0.9</f>
        <v>7751.7</v>
      </c>
      <c r="G12" s="84">
        <f>'BAR BB| Open rates'!G12*0.87*0.9</f>
        <v>7751.7</v>
      </c>
      <c r="H12" s="84">
        <f>'BAR BB| Open rates'!H12*0.87*0.9</f>
        <v>9317.7000000000007</v>
      </c>
      <c r="I12" s="84">
        <f>'BAR BB| Open rates'!I12*0.87*0.9</f>
        <v>6733.8</v>
      </c>
      <c r="J12" s="84">
        <f>'BAR BB| Open rates'!J12*0.87*0.9</f>
        <v>7751.7</v>
      </c>
      <c r="K12" s="84">
        <f>'BAR BB| Open rates'!K12*0.87*0.9</f>
        <v>6733.8</v>
      </c>
      <c r="L12" s="84">
        <f>'BAR BB| Open rates'!L12*0.87*0.9</f>
        <v>7751.7</v>
      </c>
      <c r="M12" s="84">
        <f>'BAR BB| Open rates'!M12*0.87*0.9</f>
        <v>7751.7</v>
      </c>
      <c r="N12" s="84">
        <f>'BAR BB| Open rates'!N12*0.87*0.9</f>
        <v>8534.7000000000007</v>
      </c>
      <c r="O12" s="84">
        <f>'BAR BB| Open rates'!O12*0.87*0.9</f>
        <v>8534.7000000000007</v>
      </c>
      <c r="P12" s="84">
        <f>'BAR BB| Open rates'!P12*0.87*0.9</f>
        <v>10100.700000000001</v>
      </c>
      <c r="Q12" s="84">
        <f>'BAR BB| Open rates'!Q12*0.87*0.9</f>
        <v>8534.7000000000007</v>
      </c>
      <c r="R12" s="84">
        <f>'BAR BB| Open rates'!R12*0.87*0.9</f>
        <v>6733.8</v>
      </c>
      <c r="S12" s="84">
        <f>'BAR BB| Open rates'!S12*0.87*0.9</f>
        <v>6733.8</v>
      </c>
      <c r="T12" s="84">
        <f>'BAR BB| Open rates'!T12*0.87*0.9</f>
        <v>10883.7</v>
      </c>
      <c r="U12" s="84">
        <f>'BAR BB| Open rates'!U12*0.87*0.9</f>
        <v>8534.7000000000007</v>
      </c>
      <c r="V12" s="84">
        <f>'BAR BB| Open rates'!V12*0.87*0.9</f>
        <v>8534.7000000000007</v>
      </c>
      <c r="W12" s="84">
        <f>'BAR BB| Open rates'!W12*0.87*0.9</f>
        <v>10100.700000000001</v>
      </c>
      <c r="X12" s="84">
        <f>'BAR BB| Open rates'!X12*0.87*0.9</f>
        <v>10100.700000000001</v>
      </c>
      <c r="Y12" s="84">
        <f>'BAR BB| Open rates'!Y12*0.87*0.9</f>
        <v>8534.7000000000007</v>
      </c>
      <c r="Z12" s="84">
        <f>'BAR BB| Open rates'!Z12*0.87*0.9</f>
        <v>9317.7000000000007</v>
      </c>
      <c r="AA12" s="84">
        <f>'BAR BB| Open rates'!AA12*0.87*0.9</f>
        <v>8534.7000000000007</v>
      </c>
      <c r="AB12" s="84">
        <f>'BAR BB| Open rates'!AB12*0.87*0.9</f>
        <v>9317.7000000000007</v>
      </c>
      <c r="AC12" s="84">
        <f>'BAR BB| Open rates'!AC12*0.87*0.9</f>
        <v>8534.7000000000007</v>
      </c>
      <c r="AD12" s="84">
        <f>'BAR BB| Open rates'!AD12*0.87*0.9</f>
        <v>9317.7000000000007</v>
      </c>
      <c r="AE12" s="84">
        <f>'BAR BB| Open rates'!AE12*0.87*0.9</f>
        <v>8534.7000000000007</v>
      </c>
      <c r="AF12" s="84">
        <f>'BAR BB| Open rates'!AF12*0.87*0.9</f>
        <v>9317.7000000000007</v>
      </c>
      <c r="AG12" s="84">
        <f>'BAR BB| Open rates'!AG12*0.87*0.9</f>
        <v>8534.7000000000007</v>
      </c>
      <c r="AH12" s="84">
        <f>'BAR BB| Open rates'!AH12*0.87*0.9</f>
        <v>8534.7000000000007</v>
      </c>
      <c r="AI12" s="84">
        <f>'BAR BB| Open rates'!AI12*0.87*0.9</f>
        <v>9317.7000000000007</v>
      </c>
      <c r="AJ12" s="84">
        <f>'BAR BB| Open rates'!AJ12*0.87*0.9</f>
        <v>9317.7000000000007</v>
      </c>
      <c r="AK12" s="84">
        <f>'BAR BB| Open rates'!AK12*0.87*0.9</f>
        <v>10100.700000000001</v>
      </c>
      <c r="AL12" s="84">
        <f>'BAR BB| Open rates'!AL12*0.87*0.9</f>
        <v>9317.7000000000007</v>
      </c>
      <c r="AM12" s="84">
        <f>'BAR BB| Open rates'!AM12*0.87*0.9</f>
        <v>10100.700000000001</v>
      </c>
      <c r="AN12" s="84">
        <f>'BAR BB| Open rates'!AN12*0.87*0.9</f>
        <v>9317.7000000000007</v>
      </c>
      <c r="AO12" s="84">
        <f>'BAR BB| Open rates'!AO12*0.87*0.9</f>
        <v>10100.700000000001</v>
      </c>
      <c r="AP12" s="84">
        <f>'BAR BB| Open rates'!AP12*0.87*0.9</f>
        <v>9317.7000000000007</v>
      </c>
      <c r="AQ12" s="84">
        <f>'BAR BB| Open rates'!AQ12*0.87*0.9</f>
        <v>9317.7000000000007</v>
      </c>
      <c r="AR12" s="84">
        <f>'BAR BB| Open rates'!AR12*0.87*0.9</f>
        <v>9317.7000000000007</v>
      </c>
      <c r="AS12" s="84">
        <f>'BAR BB| Open rates'!AS12*0.87*0.9</f>
        <v>7751.7</v>
      </c>
      <c r="AT12" s="84">
        <f>'BAR BB| Open rates'!AT12*0.87*0.9</f>
        <v>8534.7000000000007</v>
      </c>
      <c r="AU12" s="84">
        <f>'BAR BB| Open rates'!AU12*0.87*0.9</f>
        <v>7751.7</v>
      </c>
      <c r="AV12" s="84">
        <f>'BAR BB| Open rates'!AV12*0.87*0.9</f>
        <v>8534.7000000000007</v>
      </c>
      <c r="AW12" s="84">
        <f>'BAR BB| Open rates'!AW12*0.87*0.9</f>
        <v>7751.7</v>
      </c>
      <c r="AX12" s="84">
        <f>'BAR BB| Open rates'!AX12*0.87*0.9</f>
        <v>8534.7000000000007</v>
      </c>
      <c r="AY12" s="84">
        <f>'BAR BB| Open rates'!AY12*0.87*0.9</f>
        <v>7751.7</v>
      </c>
      <c r="AZ12" s="84">
        <f>'BAR BB| Open rates'!AZ12*0.87*0.9</f>
        <v>8534.7000000000007</v>
      </c>
      <c r="BA12" s="84">
        <f>'BAR BB| Open rates'!BA12*0.87*0.9</f>
        <v>7751.7</v>
      </c>
    </row>
    <row r="13" spans="1:53" s="14" customFormat="1" ht="12" customHeight="1" x14ac:dyDescent="0.2">
      <c r="A13" s="33">
        <v>2</v>
      </c>
      <c r="B13" s="84">
        <f>'BAR BB| Open rates'!B13*0.87*0.9</f>
        <v>9474.3000000000011</v>
      </c>
      <c r="C13" s="84">
        <f>'BAR BB| Open rates'!C13*0.87*0.9</f>
        <v>9474.3000000000011</v>
      </c>
      <c r="D13" s="84">
        <f>'BAR BB| Open rates'!D13*0.87*0.9</f>
        <v>7673.4000000000005</v>
      </c>
      <c r="E13" s="84">
        <f>'BAR BB| Open rates'!E13*0.87*0.9</f>
        <v>8691.3000000000011</v>
      </c>
      <c r="F13" s="84">
        <f>'BAR BB| Open rates'!F13*0.87*0.9</f>
        <v>8691.3000000000011</v>
      </c>
      <c r="G13" s="84">
        <f>'BAR BB| Open rates'!G13*0.87*0.9</f>
        <v>8691.3000000000011</v>
      </c>
      <c r="H13" s="84">
        <f>'BAR BB| Open rates'!H13*0.87*0.9</f>
        <v>10257.300000000001</v>
      </c>
      <c r="I13" s="84">
        <f>'BAR BB| Open rates'!I13*0.87*0.9</f>
        <v>7673.4000000000005</v>
      </c>
      <c r="J13" s="84">
        <f>'BAR BB| Open rates'!J13*0.87*0.9</f>
        <v>8691.3000000000011</v>
      </c>
      <c r="K13" s="84">
        <f>'BAR BB| Open rates'!K13*0.87*0.9</f>
        <v>7673.4000000000005</v>
      </c>
      <c r="L13" s="84">
        <f>'BAR BB| Open rates'!L13*0.87*0.9</f>
        <v>8691.3000000000011</v>
      </c>
      <c r="M13" s="84">
        <f>'BAR BB| Open rates'!M13*0.87*0.9</f>
        <v>8691.3000000000011</v>
      </c>
      <c r="N13" s="84">
        <f>'BAR BB| Open rates'!N13*0.87*0.9</f>
        <v>9474.3000000000011</v>
      </c>
      <c r="O13" s="84">
        <f>'BAR BB| Open rates'!O13*0.87*0.9</f>
        <v>9474.3000000000011</v>
      </c>
      <c r="P13" s="84">
        <f>'BAR BB| Open rates'!P13*0.87*0.9</f>
        <v>11040.300000000001</v>
      </c>
      <c r="Q13" s="84">
        <f>'BAR BB| Open rates'!Q13*0.87*0.9</f>
        <v>9474.3000000000011</v>
      </c>
      <c r="R13" s="84">
        <f>'BAR BB| Open rates'!R13*0.87*0.9</f>
        <v>7673.4000000000005</v>
      </c>
      <c r="S13" s="84">
        <f>'BAR BB| Open rates'!S13*0.87*0.9</f>
        <v>7673.4000000000005</v>
      </c>
      <c r="T13" s="84">
        <f>'BAR BB| Open rates'!T13*0.87*0.9</f>
        <v>11823.300000000001</v>
      </c>
      <c r="U13" s="84">
        <f>'BAR BB| Open rates'!U13*0.87*0.9</f>
        <v>9474.3000000000011</v>
      </c>
      <c r="V13" s="84">
        <f>'BAR BB| Open rates'!V13*0.87*0.9</f>
        <v>9474.3000000000011</v>
      </c>
      <c r="W13" s="84">
        <f>'BAR BB| Open rates'!W13*0.87*0.9</f>
        <v>11040.300000000001</v>
      </c>
      <c r="X13" s="84">
        <f>'BAR BB| Open rates'!X13*0.87*0.9</f>
        <v>11040.300000000001</v>
      </c>
      <c r="Y13" s="84">
        <f>'BAR BB| Open rates'!Y13*0.87*0.9</f>
        <v>9474.3000000000011</v>
      </c>
      <c r="Z13" s="84">
        <f>'BAR BB| Open rates'!Z13*0.87*0.9</f>
        <v>10257.300000000001</v>
      </c>
      <c r="AA13" s="84">
        <f>'BAR BB| Open rates'!AA13*0.87*0.9</f>
        <v>9474.3000000000011</v>
      </c>
      <c r="AB13" s="84">
        <f>'BAR BB| Open rates'!AB13*0.87*0.9</f>
        <v>10257.300000000001</v>
      </c>
      <c r="AC13" s="84">
        <f>'BAR BB| Open rates'!AC13*0.87*0.9</f>
        <v>9474.3000000000011</v>
      </c>
      <c r="AD13" s="84">
        <f>'BAR BB| Open rates'!AD13*0.87*0.9</f>
        <v>10257.300000000001</v>
      </c>
      <c r="AE13" s="84">
        <f>'BAR BB| Open rates'!AE13*0.87*0.9</f>
        <v>9474.3000000000011</v>
      </c>
      <c r="AF13" s="84">
        <f>'BAR BB| Open rates'!AF13*0.87*0.9</f>
        <v>10257.300000000001</v>
      </c>
      <c r="AG13" s="84">
        <f>'BAR BB| Open rates'!AG13*0.87*0.9</f>
        <v>9474.3000000000011</v>
      </c>
      <c r="AH13" s="84">
        <f>'BAR BB| Open rates'!AH13*0.87*0.9</f>
        <v>9474.3000000000011</v>
      </c>
      <c r="AI13" s="84">
        <f>'BAR BB| Open rates'!AI13*0.87*0.9</f>
        <v>10257.300000000001</v>
      </c>
      <c r="AJ13" s="84">
        <f>'BAR BB| Open rates'!AJ13*0.87*0.9</f>
        <v>10257.300000000001</v>
      </c>
      <c r="AK13" s="84">
        <f>'BAR BB| Open rates'!AK13*0.87*0.9</f>
        <v>11040.300000000001</v>
      </c>
      <c r="AL13" s="84">
        <f>'BAR BB| Open rates'!AL13*0.87*0.9</f>
        <v>10257.300000000001</v>
      </c>
      <c r="AM13" s="84">
        <f>'BAR BB| Open rates'!AM13*0.87*0.9</f>
        <v>11040.300000000001</v>
      </c>
      <c r="AN13" s="84">
        <f>'BAR BB| Open rates'!AN13*0.87*0.9</f>
        <v>10257.300000000001</v>
      </c>
      <c r="AO13" s="84">
        <f>'BAR BB| Open rates'!AO13*0.87*0.9</f>
        <v>11040.300000000001</v>
      </c>
      <c r="AP13" s="84">
        <f>'BAR BB| Open rates'!AP13*0.87*0.9</f>
        <v>10257.300000000001</v>
      </c>
      <c r="AQ13" s="84">
        <f>'BAR BB| Open rates'!AQ13*0.87*0.9</f>
        <v>10257.300000000001</v>
      </c>
      <c r="AR13" s="84">
        <f>'BAR BB| Open rates'!AR13*0.87*0.9</f>
        <v>10257.300000000001</v>
      </c>
      <c r="AS13" s="84">
        <f>'BAR BB| Open rates'!AS13*0.87*0.9</f>
        <v>8691.3000000000011</v>
      </c>
      <c r="AT13" s="84">
        <f>'BAR BB| Open rates'!AT13*0.87*0.9</f>
        <v>9474.3000000000011</v>
      </c>
      <c r="AU13" s="84">
        <f>'BAR BB| Open rates'!AU13*0.87*0.9</f>
        <v>8691.3000000000011</v>
      </c>
      <c r="AV13" s="84">
        <f>'BAR BB| Open rates'!AV13*0.87*0.9</f>
        <v>9474.3000000000011</v>
      </c>
      <c r="AW13" s="84">
        <f>'BAR BB| Open rates'!AW13*0.87*0.9</f>
        <v>8691.3000000000011</v>
      </c>
      <c r="AX13" s="84">
        <f>'BAR BB| Open rates'!AX13*0.87*0.9</f>
        <v>9474.3000000000011</v>
      </c>
      <c r="AY13" s="84">
        <f>'BAR BB| Open rates'!AY13*0.87*0.9</f>
        <v>8691.3000000000011</v>
      </c>
      <c r="AZ13" s="84">
        <f>'BAR BB| Open rates'!AZ13*0.87*0.9</f>
        <v>9474.3000000000011</v>
      </c>
      <c r="BA13" s="84">
        <f>'BAR BB| Open rates'!BA13*0.87*0.9</f>
        <v>8691.3000000000011</v>
      </c>
    </row>
    <row r="14" spans="1:53"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row>
    <row r="15" spans="1:53" s="14" customFormat="1" ht="12" customHeight="1" x14ac:dyDescent="0.2">
      <c r="A15" s="42" t="s">
        <v>159</v>
      </c>
      <c r="B15" s="84">
        <f>'BAR BB| Open rates'!B15*0.87*0.9</f>
        <v>11353.5</v>
      </c>
      <c r="C15" s="84">
        <f>'BAR BB| Open rates'!C15*0.87*0.9</f>
        <v>11353.5</v>
      </c>
      <c r="D15" s="84">
        <f>'BAR BB| Open rates'!D15*0.87*0.9</f>
        <v>9552.6</v>
      </c>
      <c r="E15" s="84">
        <f>'BAR BB| Open rates'!E15*0.87*0.9</f>
        <v>10570.5</v>
      </c>
      <c r="F15" s="84">
        <f>'BAR BB| Open rates'!F15*0.87*0.9</f>
        <v>10570.5</v>
      </c>
      <c r="G15" s="84">
        <f>'BAR BB| Open rates'!G15*0.87*0.9</f>
        <v>10570.5</v>
      </c>
      <c r="H15" s="84">
        <f>'BAR BB| Open rates'!H15*0.87*0.9</f>
        <v>12136.5</v>
      </c>
      <c r="I15" s="84">
        <f>'BAR BB| Open rates'!I15*0.87*0.9</f>
        <v>9552.6</v>
      </c>
      <c r="J15" s="84">
        <f>'BAR BB| Open rates'!J15*0.87*0.9</f>
        <v>10570.5</v>
      </c>
      <c r="K15" s="84">
        <f>'BAR BB| Open rates'!K15*0.87*0.9</f>
        <v>9552.6</v>
      </c>
      <c r="L15" s="84">
        <f>'BAR BB| Open rates'!L15*0.87*0.9</f>
        <v>10570.5</v>
      </c>
      <c r="M15" s="84">
        <f>'BAR BB| Open rates'!M15*0.87*0.9</f>
        <v>10570.5</v>
      </c>
      <c r="N15" s="84">
        <f>'BAR BB| Open rates'!N15*0.87*0.9</f>
        <v>11353.5</v>
      </c>
      <c r="O15" s="84">
        <f>'BAR BB| Open rates'!O15*0.87*0.9</f>
        <v>11353.5</v>
      </c>
      <c r="P15" s="84">
        <f>'BAR BB| Open rates'!P15*0.87*0.9</f>
        <v>12919.5</v>
      </c>
      <c r="Q15" s="84">
        <f>'BAR BB| Open rates'!Q15*0.87*0.9</f>
        <v>11353.5</v>
      </c>
      <c r="R15" s="84">
        <f>'BAR BB| Open rates'!R15*0.87*0.9</f>
        <v>9552.6</v>
      </c>
      <c r="S15" s="84">
        <f>'BAR BB| Open rates'!S15*0.87*0.9</f>
        <v>9552.6</v>
      </c>
      <c r="T15" s="84">
        <f>'BAR BB| Open rates'!T15*0.87*0.9</f>
        <v>13702.5</v>
      </c>
      <c r="U15" s="84">
        <f>'BAR BB| Open rates'!U15*0.87*0.9</f>
        <v>11353.5</v>
      </c>
      <c r="V15" s="84">
        <f>'BAR BB| Open rates'!V15*0.87*0.9</f>
        <v>11353.5</v>
      </c>
      <c r="W15" s="84">
        <f>'BAR BB| Open rates'!W15*0.87*0.9</f>
        <v>12919.5</v>
      </c>
      <c r="X15" s="84">
        <f>'BAR BB| Open rates'!X15*0.87*0.9</f>
        <v>12919.5</v>
      </c>
      <c r="Y15" s="84">
        <f>'BAR BB| Open rates'!Y15*0.87*0.9</f>
        <v>12136.5</v>
      </c>
      <c r="Z15" s="84">
        <f>'BAR BB| Open rates'!Z15*0.87*0.9</f>
        <v>12919.5</v>
      </c>
      <c r="AA15" s="84">
        <f>'BAR BB| Open rates'!AA15*0.87*0.9</f>
        <v>12136.5</v>
      </c>
      <c r="AB15" s="84">
        <f>'BAR BB| Open rates'!AB15*0.87*0.9</f>
        <v>12919.5</v>
      </c>
      <c r="AC15" s="84">
        <f>'BAR BB| Open rates'!AC15*0.87*0.9</f>
        <v>12136.5</v>
      </c>
      <c r="AD15" s="84">
        <f>'BAR BB| Open rates'!AD15*0.87*0.9</f>
        <v>12919.5</v>
      </c>
      <c r="AE15" s="84">
        <f>'BAR BB| Open rates'!AE15*0.87*0.9</f>
        <v>12136.5</v>
      </c>
      <c r="AF15" s="84">
        <f>'BAR BB| Open rates'!AF15*0.87*0.9</f>
        <v>12919.5</v>
      </c>
      <c r="AG15" s="84">
        <f>'BAR BB| Open rates'!AG15*0.87*0.9</f>
        <v>12136.5</v>
      </c>
      <c r="AH15" s="84">
        <f>'BAR BB| Open rates'!AH15*0.87*0.9</f>
        <v>12136.5</v>
      </c>
      <c r="AI15" s="84">
        <f>'BAR BB| Open rates'!AI15*0.87*0.9</f>
        <v>12919.5</v>
      </c>
      <c r="AJ15" s="84">
        <f>'BAR BB| Open rates'!AJ15*0.87*0.9</f>
        <v>12919.5</v>
      </c>
      <c r="AK15" s="84">
        <f>'BAR BB| Open rates'!AK15*0.87*0.9</f>
        <v>13702.5</v>
      </c>
      <c r="AL15" s="84">
        <f>'BAR BB| Open rates'!AL15*0.87*0.9</f>
        <v>12919.5</v>
      </c>
      <c r="AM15" s="84">
        <f>'BAR BB| Open rates'!AM15*0.87*0.9</f>
        <v>13702.5</v>
      </c>
      <c r="AN15" s="84">
        <f>'BAR BB| Open rates'!AN15*0.87*0.9</f>
        <v>12919.5</v>
      </c>
      <c r="AO15" s="84">
        <f>'BAR BB| Open rates'!AO15*0.87*0.9</f>
        <v>13702.5</v>
      </c>
      <c r="AP15" s="84">
        <f>'BAR BB| Open rates'!AP15*0.87*0.9</f>
        <v>12919.5</v>
      </c>
      <c r="AQ15" s="84">
        <f>'BAR BB| Open rates'!AQ15*0.87*0.9</f>
        <v>12919.5</v>
      </c>
      <c r="AR15" s="84">
        <f>'BAR BB| Open rates'!AR15*0.87*0.9</f>
        <v>12136.5</v>
      </c>
      <c r="AS15" s="84">
        <f>'BAR BB| Open rates'!AS15*0.87*0.9</f>
        <v>10570.5</v>
      </c>
      <c r="AT15" s="84">
        <f>'BAR BB| Open rates'!AT15*0.87*0.9</f>
        <v>11353.5</v>
      </c>
      <c r="AU15" s="84">
        <f>'BAR BB| Open rates'!AU15*0.87*0.9</f>
        <v>10570.5</v>
      </c>
      <c r="AV15" s="84">
        <f>'BAR BB| Open rates'!AV15*0.87*0.9</f>
        <v>11353.5</v>
      </c>
      <c r="AW15" s="84">
        <f>'BAR BB| Open rates'!AW15*0.87*0.9</f>
        <v>10570.5</v>
      </c>
      <c r="AX15" s="84">
        <f>'BAR BB| Open rates'!AX15*0.87*0.9</f>
        <v>11353.5</v>
      </c>
      <c r="AY15" s="84">
        <f>'BAR BB| Open rates'!AY15*0.87*0.9</f>
        <v>10570.5</v>
      </c>
      <c r="AZ15" s="84">
        <f>'BAR BB| Open rates'!AZ15*0.87*0.9</f>
        <v>11353.5</v>
      </c>
      <c r="BA15" s="84">
        <f>'BAR BB| Open rates'!BA15*0.87*0.9</f>
        <v>10570.5</v>
      </c>
    </row>
    <row r="16" spans="1:53" s="14" customFormat="1" ht="12" customHeight="1" x14ac:dyDescent="0.2">
      <c r="A16" s="33"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row>
    <row r="17" spans="1:53" s="14" customFormat="1" ht="12" customHeight="1" x14ac:dyDescent="0.2">
      <c r="A17" s="42" t="s">
        <v>159</v>
      </c>
      <c r="B17" s="84">
        <f>'BAR BB| Open rates'!B17*0.87*0.9</f>
        <v>11745</v>
      </c>
      <c r="C17" s="84">
        <f>'BAR BB| Open rates'!C17*0.87*0.9</f>
        <v>11745</v>
      </c>
      <c r="D17" s="84">
        <f>'BAR BB| Open rates'!D17*0.87*0.9</f>
        <v>9944.1</v>
      </c>
      <c r="E17" s="84">
        <f>'BAR BB| Open rates'!E17*0.87*0.9</f>
        <v>10962</v>
      </c>
      <c r="F17" s="84">
        <f>'BAR BB| Open rates'!F17*0.87*0.9</f>
        <v>10962</v>
      </c>
      <c r="G17" s="84">
        <f>'BAR BB| Open rates'!G17*0.87*0.9</f>
        <v>10962</v>
      </c>
      <c r="H17" s="84">
        <f>'BAR BB| Open rates'!H17*0.87*0.9</f>
        <v>12528</v>
      </c>
      <c r="I17" s="84">
        <f>'BAR BB| Open rates'!I17*0.87*0.9</f>
        <v>9944.1</v>
      </c>
      <c r="J17" s="84">
        <f>'BAR BB| Open rates'!J17*0.87*0.9</f>
        <v>10962</v>
      </c>
      <c r="K17" s="84">
        <f>'BAR BB| Open rates'!K17*0.87*0.9</f>
        <v>9944.1</v>
      </c>
      <c r="L17" s="84">
        <f>'BAR BB| Open rates'!L17*0.87*0.9</f>
        <v>10962</v>
      </c>
      <c r="M17" s="84">
        <f>'BAR BB| Open rates'!M17*0.87*0.9</f>
        <v>10962</v>
      </c>
      <c r="N17" s="84">
        <f>'BAR BB| Open rates'!N17*0.87*0.9</f>
        <v>11745</v>
      </c>
      <c r="O17" s="84">
        <f>'BAR BB| Open rates'!O17*0.87*0.9</f>
        <v>11745</v>
      </c>
      <c r="P17" s="84">
        <f>'BAR BB| Open rates'!P17*0.87*0.9</f>
        <v>13311</v>
      </c>
      <c r="Q17" s="84">
        <f>'BAR BB| Open rates'!Q17*0.87*0.9</f>
        <v>11745</v>
      </c>
      <c r="R17" s="84">
        <f>'BAR BB| Open rates'!R17*0.87*0.9</f>
        <v>9944.1</v>
      </c>
      <c r="S17" s="84">
        <f>'BAR BB| Open rates'!S17*0.87*0.9</f>
        <v>9944.1</v>
      </c>
      <c r="T17" s="84">
        <f>'BAR BB| Open rates'!T17*0.87*0.9</f>
        <v>14094</v>
      </c>
      <c r="U17" s="84">
        <f>'BAR BB| Open rates'!U17*0.87*0.9</f>
        <v>11745</v>
      </c>
      <c r="V17" s="84">
        <f>'BAR BB| Open rates'!V17*0.87*0.9</f>
        <v>11745</v>
      </c>
      <c r="W17" s="84">
        <f>'BAR BB| Open rates'!W17*0.87*0.9</f>
        <v>13311</v>
      </c>
      <c r="X17" s="84">
        <f>'BAR BB| Open rates'!X17*0.87*0.9</f>
        <v>13311</v>
      </c>
      <c r="Y17" s="84">
        <f>'BAR BB| Open rates'!Y17*0.87*0.9</f>
        <v>13702.5</v>
      </c>
      <c r="Z17" s="84">
        <f>'BAR BB| Open rates'!Z17*0.87*0.9</f>
        <v>14485.5</v>
      </c>
      <c r="AA17" s="84">
        <f>'BAR BB| Open rates'!AA17*0.87*0.9</f>
        <v>13702.5</v>
      </c>
      <c r="AB17" s="84">
        <f>'BAR BB| Open rates'!AB17*0.87*0.9</f>
        <v>14485.5</v>
      </c>
      <c r="AC17" s="84">
        <f>'BAR BB| Open rates'!AC17*0.87*0.9</f>
        <v>13702.5</v>
      </c>
      <c r="AD17" s="84">
        <f>'BAR BB| Open rates'!AD17*0.87*0.9</f>
        <v>14485.5</v>
      </c>
      <c r="AE17" s="84">
        <f>'BAR BB| Open rates'!AE17*0.87*0.9</f>
        <v>13702.5</v>
      </c>
      <c r="AF17" s="84">
        <f>'BAR BB| Open rates'!AF17*0.87*0.9</f>
        <v>14485.5</v>
      </c>
      <c r="AG17" s="84">
        <f>'BAR BB| Open rates'!AG17*0.87*0.9</f>
        <v>13702.5</v>
      </c>
      <c r="AH17" s="84">
        <f>'BAR BB| Open rates'!AH17*0.87*0.9</f>
        <v>13702.5</v>
      </c>
      <c r="AI17" s="84">
        <f>'BAR BB| Open rates'!AI17*0.87*0.9</f>
        <v>14485.5</v>
      </c>
      <c r="AJ17" s="84">
        <f>'BAR BB| Open rates'!AJ17*0.87*0.9</f>
        <v>14485.5</v>
      </c>
      <c r="AK17" s="84">
        <f>'BAR BB| Open rates'!AK17*0.87*0.9</f>
        <v>15268.5</v>
      </c>
      <c r="AL17" s="84">
        <f>'BAR BB| Open rates'!AL17*0.87*0.9</f>
        <v>14485.5</v>
      </c>
      <c r="AM17" s="84">
        <f>'BAR BB| Open rates'!AM17*0.87*0.9</f>
        <v>15268.5</v>
      </c>
      <c r="AN17" s="84">
        <f>'BAR BB| Open rates'!AN17*0.87*0.9</f>
        <v>14485.5</v>
      </c>
      <c r="AO17" s="84">
        <f>'BAR BB| Open rates'!AO17*0.87*0.9</f>
        <v>15268.5</v>
      </c>
      <c r="AP17" s="84">
        <f>'BAR BB| Open rates'!AP17*0.87*0.9</f>
        <v>14485.5</v>
      </c>
      <c r="AQ17" s="84">
        <f>'BAR BB| Open rates'!AQ17*0.87*0.9</f>
        <v>14485.5</v>
      </c>
      <c r="AR17" s="84">
        <f>'BAR BB| Open rates'!AR17*0.87*0.9</f>
        <v>12528</v>
      </c>
      <c r="AS17" s="84">
        <f>'BAR BB| Open rates'!AS17*0.87*0.9</f>
        <v>10962</v>
      </c>
      <c r="AT17" s="84">
        <f>'BAR BB| Open rates'!AT17*0.87*0.9</f>
        <v>11745</v>
      </c>
      <c r="AU17" s="84">
        <f>'BAR BB| Open rates'!AU17*0.87*0.9</f>
        <v>10962</v>
      </c>
      <c r="AV17" s="84">
        <f>'BAR BB| Open rates'!AV17*0.87*0.9</f>
        <v>11745</v>
      </c>
      <c r="AW17" s="84">
        <f>'BAR BB| Open rates'!AW17*0.87*0.9</f>
        <v>10962</v>
      </c>
      <c r="AX17" s="84">
        <f>'BAR BB| Open rates'!AX17*0.87*0.9</f>
        <v>11745</v>
      </c>
      <c r="AY17" s="84">
        <f>'BAR BB| Open rates'!AY17*0.87*0.9</f>
        <v>10962</v>
      </c>
      <c r="AZ17" s="84">
        <f>'BAR BB| Open rates'!AZ17*0.87*0.9</f>
        <v>11745</v>
      </c>
      <c r="BA17" s="84">
        <f>'BAR BB| Open rates'!BA17*0.87*0.9</f>
        <v>10962</v>
      </c>
    </row>
    <row r="18" spans="1:53" s="14" customFormat="1" ht="12" customHeight="1" x14ac:dyDescent="0.2">
      <c r="A18" s="33"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row>
    <row r="19" spans="1:53" s="14" customFormat="1" ht="12" customHeight="1" x14ac:dyDescent="0.2">
      <c r="A19" s="42" t="s">
        <v>8</v>
      </c>
      <c r="B19" s="84">
        <f>'BAR BB| Open rates'!B19*0.87*0.9</f>
        <v>13232.7</v>
      </c>
      <c r="C19" s="84">
        <f>'BAR BB| Open rates'!C19*0.87*0.9</f>
        <v>13232.7</v>
      </c>
      <c r="D19" s="84">
        <f>'BAR BB| Open rates'!D19*0.87*0.9</f>
        <v>11431.800000000001</v>
      </c>
      <c r="E19" s="84">
        <f>'BAR BB| Open rates'!E19*0.87*0.9</f>
        <v>12449.7</v>
      </c>
      <c r="F19" s="84">
        <f>'BAR BB| Open rates'!F19*0.87*0.9</f>
        <v>12449.7</v>
      </c>
      <c r="G19" s="84">
        <f>'BAR BB| Open rates'!G19*0.87*0.9</f>
        <v>12449.7</v>
      </c>
      <c r="H19" s="84">
        <f>'BAR BB| Open rates'!H19*0.87*0.9</f>
        <v>14015.7</v>
      </c>
      <c r="I19" s="84">
        <f>'BAR BB| Open rates'!I19*0.87*0.9</f>
        <v>11431.800000000001</v>
      </c>
      <c r="J19" s="84">
        <f>'BAR BB| Open rates'!J19*0.87*0.9</f>
        <v>12449.7</v>
      </c>
      <c r="K19" s="84">
        <f>'BAR BB| Open rates'!K19*0.87*0.9</f>
        <v>11431.800000000001</v>
      </c>
      <c r="L19" s="84">
        <f>'BAR BB| Open rates'!L19*0.87*0.9</f>
        <v>12449.7</v>
      </c>
      <c r="M19" s="84">
        <f>'BAR BB| Open rates'!M19*0.87*0.9</f>
        <v>12449.7</v>
      </c>
      <c r="N19" s="84">
        <f>'BAR BB| Open rates'!N19*0.87*0.9</f>
        <v>13232.7</v>
      </c>
      <c r="O19" s="84">
        <f>'BAR BB| Open rates'!O19*0.87*0.9</f>
        <v>13232.7</v>
      </c>
      <c r="P19" s="84">
        <f>'BAR BB| Open rates'!P19*0.87*0.9</f>
        <v>14798.7</v>
      </c>
      <c r="Q19" s="84">
        <f>'BAR BB| Open rates'!Q19*0.87*0.9</f>
        <v>13232.7</v>
      </c>
      <c r="R19" s="84">
        <f>'BAR BB| Open rates'!R19*0.87*0.9</f>
        <v>11431.800000000001</v>
      </c>
      <c r="S19" s="84">
        <f>'BAR BB| Open rates'!S19*0.87*0.9</f>
        <v>11431.800000000001</v>
      </c>
      <c r="T19" s="84">
        <f>'BAR BB| Open rates'!T19*0.87*0.9</f>
        <v>15581.7</v>
      </c>
      <c r="U19" s="84">
        <f>'BAR BB| Open rates'!U19*0.87*0.9</f>
        <v>13232.7</v>
      </c>
      <c r="V19" s="84">
        <f>'BAR BB| Open rates'!V19*0.87*0.9</f>
        <v>13232.7</v>
      </c>
      <c r="W19" s="84">
        <f>'BAR BB| Open rates'!W19*0.87*0.9</f>
        <v>14798.7</v>
      </c>
      <c r="X19" s="84">
        <f>'BAR BB| Open rates'!X19*0.87*0.9</f>
        <v>14798.7</v>
      </c>
      <c r="Y19" s="84">
        <f>'BAR BB| Open rates'!Y19*0.87*0.9</f>
        <v>17930.7</v>
      </c>
      <c r="Z19" s="84">
        <f>'BAR BB| Open rates'!Z19*0.87*0.9</f>
        <v>18713.7</v>
      </c>
      <c r="AA19" s="84">
        <f>'BAR BB| Open rates'!AA19*0.87*0.9</f>
        <v>17930.7</v>
      </c>
      <c r="AB19" s="84">
        <f>'BAR BB| Open rates'!AB19*0.87*0.9</f>
        <v>18713.7</v>
      </c>
      <c r="AC19" s="84">
        <f>'BAR BB| Open rates'!AC19*0.87*0.9</f>
        <v>17930.7</v>
      </c>
      <c r="AD19" s="84">
        <f>'BAR BB| Open rates'!AD19*0.87*0.9</f>
        <v>18713.7</v>
      </c>
      <c r="AE19" s="84">
        <f>'BAR BB| Open rates'!AE19*0.87*0.9</f>
        <v>17930.7</v>
      </c>
      <c r="AF19" s="84">
        <f>'BAR BB| Open rates'!AF19*0.87*0.9</f>
        <v>18713.7</v>
      </c>
      <c r="AG19" s="84">
        <f>'BAR BB| Open rates'!AG19*0.87*0.9</f>
        <v>17930.7</v>
      </c>
      <c r="AH19" s="84">
        <f>'BAR BB| Open rates'!AH19*0.87*0.9</f>
        <v>17930.7</v>
      </c>
      <c r="AI19" s="84">
        <f>'BAR BB| Open rates'!AI19*0.87*0.9</f>
        <v>18713.7</v>
      </c>
      <c r="AJ19" s="84">
        <f>'BAR BB| Open rates'!AJ19*0.87*0.9</f>
        <v>18713.7</v>
      </c>
      <c r="AK19" s="84">
        <f>'BAR BB| Open rates'!AK19*0.87*0.9</f>
        <v>19496.7</v>
      </c>
      <c r="AL19" s="84">
        <f>'BAR BB| Open rates'!AL19*0.87*0.9</f>
        <v>18713.7</v>
      </c>
      <c r="AM19" s="84">
        <f>'BAR BB| Open rates'!AM19*0.87*0.9</f>
        <v>19496.7</v>
      </c>
      <c r="AN19" s="84">
        <f>'BAR BB| Open rates'!AN19*0.87*0.9</f>
        <v>18713.7</v>
      </c>
      <c r="AO19" s="84">
        <f>'BAR BB| Open rates'!AO19*0.87*0.9</f>
        <v>19496.7</v>
      </c>
      <c r="AP19" s="84">
        <f>'BAR BB| Open rates'!AP19*0.87*0.9</f>
        <v>18713.7</v>
      </c>
      <c r="AQ19" s="84">
        <f>'BAR BB| Open rates'!AQ19*0.87*0.9</f>
        <v>18713.7</v>
      </c>
      <c r="AR19" s="84">
        <f>'BAR BB| Open rates'!AR19*0.87*0.9</f>
        <v>14015.7</v>
      </c>
      <c r="AS19" s="84">
        <f>'BAR BB| Open rates'!AS19*0.87*0.9</f>
        <v>12449.7</v>
      </c>
      <c r="AT19" s="84">
        <f>'BAR BB| Open rates'!AT19*0.87*0.9</f>
        <v>13232.7</v>
      </c>
      <c r="AU19" s="84">
        <f>'BAR BB| Open rates'!AU19*0.87*0.9</f>
        <v>12449.7</v>
      </c>
      <c r="AV19" s="84">
        <f>'BAR BB| Open rates'!AV19*0.87*0.9</f>
        <v>13232.7</v>
      </c>
      <c r="AW19" s="84">
        <f>'BAR BB| Open rates'!AW19*0.87*0.9</f>
        <v>12449.7</v>
      </c>
      <c r="AX19" s="84">
        <f>'BAR BB| Open rates'!AX19*0.87*0.9</f>
        <v>13232.7</v>
      </c>
      <c r="AY19" s="84">
        <f>'BAR BB| Open rates'!AY19*0.87*0.9</f>
        <v>12449.7</v>
      </c>
      <c r="AZ19" s="84">
        <f>'BAR BB| Open rates'!AZ19*0.87*0.9</f>
        <v>13232.7</v>
      </c>
      <c r="BA19" s="84">
        <f>'BAR BB| Open rates'!BA19*0.87*0.9</f>
        <v>12449.7</v>
      </c>
    </row>
    <row r="20" spans="1:53"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row>
    <row r="21" spans="1:53" s="14" customFormat="1" ht="12" customHeight="1" x14ac:dyDescent="0.2">
      <c r="A21" s="42" t="s">
        <v>8</v>
      </c>
      <c r="B21" s="84">
        <f>'BAR BB| Open rates'!B21*0.87*0.9</f>
        <v>17930.7</v>
      </c>
      <c r="C21" s="84">
        <f>'BAR BB| Open rates'!C21*0.87*0.9</f>
        <v>17930.7</v>
      </c>
      <c r="D21" s="84">
        <f>'BAR BB| Open rates'!D21*0.87*0.9</f>
        <v>16129.800000000001</v>
      </c>
      <c r="E21" s="84">
        <f>'BAR BB| Open rates'!E21*0.87*0.9</f>
        <v>17147.7</v>
      </c>
      <c r="F21" s="84">
        <f>'BAR BB| Open rates'!F21*0.87*0.9</f>
        <v>17147.7</v>
      </c>
      <c r="G21" s="84">
        <f>'BAR BB| Open rates'!G21*0.87*0.9</f>
        <v>17147.7</v>
      </c>
      <c r="H21" s="84">
        <f>'BAR BB| Open rates'!H21*0.87*0.9</f>
        <v>18713.7</v>
      </c>
      <c r="I21" s="84">
        <f>'BAR BB| Open rates'!I21*0.87*0.9</f>
        <v>16129.800000000001</v>
      </c>
      <c r="J21" s="84">
        <f>'BAR BB| Open rates'!J21*0.87*0.9</f>
        <v>17147.7</v>
      </c>
      <c r="K21" s="84">
        <f>'BAR BB| Open rates'!K21*0.87*0.9</f>
        <v>16129.800000000001</v>
      </c>
      <c r="L21" s="84">
        <f>'BAR BB| Open rates'!L21*0.87*0.9</f>
        <v>17147.7</v>
      </c>
      <c r="M21" s="84">
        <f>'BAR BB| Open rates'!M21*0.87*0.9</f>
        <v>17147.7</v>
      </c>
      <c r="N21" s="84">
        <f>'BAR BB| Open rates'!N21*0.87*0.9</f>
        <v>17930.7</v>
      </c>
      <c r="O21" s="84">
        <f>'BAR BB| Open rates'!O21*0.87*0.9</f>
        <v>17930.7</v>
      </c>
      <c r="P21" s="84">
        <f>'BAR BB| Open rates'!P21*0.87*0.9</f>
        <v>19496.7</v>
      </c>
      <c r="Q21" s="84">
        <f>'BAR BB| Open rates'!Q21*0.87*0.9</f>
        <v>17930.7</v>
      </c>
      <c r="R21" s="84">
        <f>'BAR BB| Open rates'!R21*0.87*0.9</f>
        <v>16129.800000000001</v>
      </c>
      <c r="S21" s="84">
        <f>'BAR BB| Open rates'!S21*0.87*0.9</f>
        <v>16129.800000000001</v>
      </c>
      <c r="T21" s="84">
        <f>'BAR BB| Open rates'!T21*0.87*0.9</f>
        <v>20279.7</v>
      </c>
      <c r="U21" s="84">
        <f>'BAR BB| Open rates'!U21*0.87*0.9</f>
        <v>17930.7</v>
      </c>
      <c r="V21" s="84">
        <f>'BAR BB| Open rates'!V21*0.87*0.9</f>
        <v>17930.7</v>
      </c>
      <c r="W21" s="84">
        <f>'BAR BB| Open rates'!W21*0.87*0.9</f>
        <v>19496.7</v>
      </c>
      <c r="X21" s="84">
        <f>'BAR BB| Open rates'!X21*0.87*0.9</f>
        <v>19496.7</v>
      </c>
      <c r="Y21" s="84">
        <f>'BAR BB| Open rates'!Y21*0.87*0.9</f>
        <v>23411.7</v>
      </c>
      <c r="Z21" s="84">
        <f>'BAR BB| Open rates'!Z21*0.87*0.9</f>
        <v>24194.7</v>
      </c>
      <c r="AA21" s="84">
        <f>'BAR BB| Open rates'!AA21*0.87*0.9</f>
        <v>23411.7</v>
      </c>
      <c r="AB21" s="84">
        <f>'BAR BB| Open rates'!AB21*0.87*0.9</f>
        <v>24194.7</v>
      </c>
      <c r="AC21" s="84">
        <f>'BAR BB| Open rates'!AC21*0.87*0.9</f>
        <v>23411.7</v>
      </c>
      <c r="AD21" s="84">
        <f>'BAR BB| Open rates'!AD21*0.87*0.9</f>
        <v>24194.7</v>
      </c>
      <c r="AE21" s="84">
        <f>'BAR BB| Open rates'!AE21*0.87*0.9</f>
        <v>23411.7</v>
      </c>
      <c r="AF21" s="84">
        <f>'BAR BB| Open rates'!AF21*0.87*0.9</f>
        <v>24194.7</v>
      </c>
      <c r="AG21" s="84">
        <f>'BAR BB| Open rates'!AG21*0.87*0.9</f>
        <v>23411.7</v>
      </c>
      <c r="AH21" s="84">
        <f>'BAR BB| Open rates'!AH21*0.87*0.9</f>
        <v>23411.7</v>
      </c>
      <c r="AI21" s="84">
        <f>'BAR BB| Open rates'!AI21*0.87*0.9</f>
        <v>24194.7</v>
      </c>
      <c r="AJ21" s="84">
        <f>'BAR BB| Open rates'!AJ21*0.87*0.9</f>
        <v>24194.7</v>
      </c>
      <c r="AK21" s="84">
        <f>'BAR BB| Open rates'!AK21*0.87*0.9</f>
        <v>24977.7</v>
      </c>
      <c r="AL21" s="84">
        <f>'BAR BB| Open rates'!AL21*0.87*0.9</f>
        <v>24194.7</v>
      </c>
      <c r="AM21" s="84">
        <f>'BAR BB| Open rates'!AM21*0.87*0.9</f>
        <v>24977.7</v>
      </c>
      <c r="AN21" s="84">
        <f>'BAR BB| Open rates'!AN21*0.87*0.9</f>
        <v>24194.7</v>
      </c>
      <c r="AO21" s="84">
        <f>'BAR BB| Open rates'!AO21*0.87*0.9</f>
        <v>24977.7</v>
      </c>
      <c r="AP21" s="84">
        <f>'BAR BB| Open rates'!AP21*0.87*0.9</f>
        <v>24194.7</v>
      </c>
      <c r="AQ21" s="84">
        <f>'BAR BB| Open rates'!AQ21*0.87*0.9</f>
        <v>24194.7</v>
      </c>
      <c r="AR21" s="84">
        <f>'BAR BB| Open rates'!AR21*0.87*0.9</f>
        <v>18713.7</v>
      </c>
      <c r="AS21" s="84">
        <f>'BAR BB| Open rates'!AS21*0.87*0.9</f>
        <v>17147.7</v>
      </c>
      <c r="AT21" s="84">
        <f>'BAR BB| Open rates'!AT21*0.87*0.9</f>
        <v>17930.7</v>
      </c>
      <c r="AU21" s="84">
        <f>'BAR BB| Open rates'!AU21*0.87*0.9</f>
        <v>17147.7</v>
      </c>
      <c r="AV21" s="84">
        <f>'BAR BB| Open rates'!AV21*0.87*0.9</f>
        <v>17930.7</v>
      </c>
      <c r="AW21" s="84">
        <f>'BAR BB| Open rates'!AW21*0.87*0.9</f>
        <v>17147.7</v>
      </c>
      <c r="AX21" s="84">
        <f>'BAR BB| Open rates'!AX21*0.87*0.9</f>
        <v>17930.7</v>
      </c>
      <c r="AY21" s="84">
        <f>'BAR BB| Open rates'!AY21*0.87*0.9</f>
        <v>17147.7</v>
      </c>
      <c r="AZ21" s="84">
        <f>'BAR BB| Open rates'!AZ21*0.87*0.9</f>
        <v>17930.7</v>
      </c>
      <c r="BA21" s="84">
        <f>'BAR BB| Open rates'!BA21*0.87*0.9</f>
        <v>17147.7</v>
      </c>
    </row>
    <row r="22" spans="1:53" s="14" customFormat="1" ht="12" hidden="1" customHeight="1" x14ac:dyDescent="0.2">
      <c r="A22" s="134" t="s">
        <v>158</v>
      </c>
    </row>
    <row r="23" spans="1:53" s="14" customFormat="1" ht="12" hidden="1" customHeight="1" x14ac:dyDescent="0.2">
      <c r="A23" s="42" t="s">
        <v>8</v>
      </c>
    </row>
    <row r="24" spans="1:53" s="14" customFormat="1" ht="12" customHeight="1" x14ac:dyDescent="0.2">
      <c r="A24" s="123"/>
    </row>
    <row r="25" spans="1:53" s="14" customFormat="1" ht="12" customHeight="1" x14ac:dyDescent="0.2">
      <c r="A25" s="216" t="s">
        <v>157</v>
      </c>
    </row>
    <row r="26" spans="1:53" s="14" customFormat="1" ht="12" customHeight="1" x14ac:dyDescent="0.2">
      <c r="A26" s="216"/>
    </row>
    <row r="27" spans="1:53" s="14" customFormat="1" ht="12" customHeight="1" x14ac:dyDescent="0.2">
      <c r="A27" s="216"/>
    </row>
    <row r="28" spans="1:53" s="14" customFormat="1" ht="12" customHeight="1" x14ac:dyDescent="0.2">
      <c r="A28" s="20"/>
    </row>
    <row r="29" spans="1:53" customFormat="1" ht="12.75" x14ac:dyDescent="0.2">
      <c r="A29" s="139" t="s">
        <v>80</v>
      </c>
    </row>
    <row r="30" spans="1:53" s="31" customFormat="1" ht="36" customHeight="1" x14ac:dyDescent="0.2">
      <c r="A30" s="181" t="s">
        <v>229</v>
      </c>
    </row>
    <row r="31" spans="1:53" customFormat="1" ht="36" customHeight="1" x14ac:dyDescent="0.2">
      <c r="A31" s="150" t="s">
        <v>230</v>
      </c>
    </row>
    <row r="32" spans="1:53" customFormat="1" ht="12.75" x14ac:dyDescent="0.2">
      <c r="A32" s="1"/>
    </row>
    <row r="33" spans="1:1" customFormat="1" ht="12.75" x14ac:dyDescent="0.2">
      <c r="A33" s="137" t="s">
        <v>58</v>
      </c>
    </row>
    <row r="34" spans="1:1" s="13" customFormat="1" ht="35.25" customHeight="1" x14ac:dyDescent="0.2">
      <c r="A34" s="150" t="s">
        <v>163</v>
      </c>
    </row>
    <row r="35" spans="1:1" s="13" customFormat="1" ht="35.25" customHeight="1" x14ac:dyDescent="0.2">
      <c r="A35" s="150" t="s">
        <v>190</v>
      </c>
    </row>
    <row r="36" spans="1:1" s="13" customFormat="1" ht="35.25" customHeight="1" x14ac:dyDescent="0.2">
      <c r="A36" s="150" t="s">
        <v>164</v>
      </c>
    </row>
    <row r="37" spans="1:1" s="13" customFormat="1" ht="13.5" customHeight="1" x14ac:dyDescent="0.2">
      <c r="A37" s="150" t="s">
        <v>165</v>
      </c>
    </row>
    <row r="38" spans="1:1" s="13" customFormat="1" ht="35.25" customHeight="1" x14ac:dyDescent="0.2">
      <c r="A38" s="150" t="s">
        <v>162</v>
      </c>
    </row>
    <row r="39" spans="1:1" s="13" customFormat="1" ht="35.25" customHeight="1" x14ac:dyDescent="0.2">
      <c r="A39" s="145" t="s">
        <v>173</v>
      </c>
    </row>
    <row r="40" spans="1:1" ht="12" customHeight="1" x14ac:dyDescent="0.2">
      <c r="A40" s="151"/>
    </row>
    <row r="41" spans="1:1" x14ac:dyDescent="0.2">
      <c r="A41" s="140" t="s">
        <v>80</v>
      </c>
    </row>
    <row r="42" spans="1:1" ht="12" customHeight="1" x14ac:dyDescent="0.2">
      <c r="A42" s="242" t="s">
        <v>152</v>
      </c>
    </row>
    <row r="43" spans="1:1" x14ac:dyDescent="0.2">
      <c r="A43" s="243"/>
    </row>
    <row r="45" spans="1:1" x14ac:dyDescent="0.2">
      <c r="A45" s="141" t="s">
        <v>65</v>
      </c>
    </row>
    <row r="46" spans="1:1" ht="84" x14ac:dyDescent="0.2">
      <c r="A46" s="142" t="s">
        <v>81</v>
      </c>
    </row>
  </sheetData>
  <mergeCells count="2">
    <mergeCell ref="A25:A27"/>
    <mergeCell ref="A42:A43"/>
  </mergeCell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46"/>
  <sheetViews>
    <sheetView zoomScaleNormal="100" workbookViewId="0">
      <pane xSplit="1" topLeftCell="B1" activePane="topRight" state="frozen"/>
      <selection activeCell="BE26" sqref="BE26:BE27"/>
      <selection pane="topRight" activeCell="C15" sqref="C15"/>
    </sheetView>
  </sheetViews>
  <sheetFormatPr defaultColWidth="10.28515625" defaultRowHeight="12" x14ac:dyDescent="0.2"/>
  <cols>
    <col min="1" max="1" width="42.28515625" style="1" customWidth="1"/>
    <col min="2" max="16384" width="10.28515625" style="2"/>
  </cols>
  <sheetData>
    <row r="1" spans="1:53" s="5" customFormat="1" ht="25.5" customHeight="1" x14ac:dyDescent="0.2">
      <c r="A1" s="47" t="s">
        <v>50</v>
      </c>
    </row>
    <row r="2" spans="1:53" s="5" customFormat="1" ht="12.75" x14ac:dyDescent="0.2">
      <c r="A2" s="6" t="s">
        <v>189</v>
      </c>
    </row>
    <row r="3" spans="1:53" s="11" customFormat="1" ht="28.5" customHeight="1" x14ac:dyDescent="0.2">
      <c r="A3" s="74" t="s">
        <v>52</v>
      </c>
      <c r="B3" s="73">
        <f>'BAR BB| Open rates'!B3</f>
        <v>45401</v>
      </c>
      <c r="C3" s="195">
        <f>'BAR BB| Open rates'!C3</f>
        <v>45402</v>
      </c>
      <c r="D3" s="73">
        <f>'BAR BB| Open rates'!D3</f>
        <v>45403</v>
      </c>
      <c r="E3" s="73">
        <f>'BAR BB| Open rates'!E3</f>
        <v>45408</v>
      </c>
      <c r="F3" s="73">
        <f>'BAR BB| Open rates'!F3</f>
        <v>45413</v>
      </c>
      <c r="G3" s="73">
        <f>'BAR BB| Open rates'!G3</f>
        <v>45417</v>
      </c>
      <c r="H3" s="73">
        <f>'BAR BB| Open rates'!H3</f>
        <v>45421</v>
      </c>
      <c r="I3" s="73">
        <f>'BAR BB| Open rates'!I3</f>
        <v>45424</v>
      </c>
      <c r="J3" s="73">
        <f>'BAR BB| Open rates'!J3</f>
        <v>45429</v>
      </c>
      <c r="K3" s="73">
        <f>'BAR BB| Open rates'!K3</f>
        <v>45431</v>
      </c>
      <c r="L3" s="73">
        <f>'BAR BB| Open rates'!L3</f>
        <v>45436</v>
      </c>
      <c r="M3" s="73">
        <f>'BAR BB| Open rates'!M3</f>
        <v>45438</v>
      </c>
      <c r="N3" s="73">
        <f>'BAR BB| Open rates'!N3</f>
        <v>45443</v>
      </c>
      <c r="O3" s="73">
        <f>'BAR BB| Open rates'!O3</f>
        <v>45444</v>
      </c>
      <c r="P3" s="73">
        <f>'BAR BB| Open rates'!P3</f>
        <v>45446</v>
      </c>
      <c r="Q3" s="73">
        <f>'BAR BB| Open rates'!Q3</f>
        <v>45451</v>
      </c>
      <c r="R3" s="73">
        <f>'BAR BB| Open rates'!R3</f>
        <v>45452</v>
      </c>
      <c r="S3" s="73">
        <f>'BAR BB| Open rates'!S3</f>
        <v>45457</v>
      </c>
      <c r="T3" s="73">
        <f>'BAR BB| Open rates'!T3</f>
        <v>45460</v>
      </c>
      <c r="U3" s="73">
        <f>'BAR BB| Open rates'!U3</f>
        <v>45465</v>
      </c>
      <c r="V3" s="73">
        <f>'BAR BB| Open rates'!V3</f>
        <v>45468</v>
      </c>
      <c r="W3" s="73">
        <f>'BAR BB| Open rates'!W3</f>
        <v>45471</v>
      </c>
      <c r="X3" s="73">
        <f>'BAR BB| Open rates'!X3</f>
        <v>45473</v>
      </c>
      <c r="Y3" s="73">
        <f>'BAR BB| Open rates'!Y3</f>
        <v>45474</v>
      </c>
      <c r="Z3" s="73">
        <f>'BAR BB| Open rates'!Z3</f>
        <v>45478</v>
      </c>
      <c r="AA3" s="73">
        <f>'BAR BB| Open rates'!AA3</f>
        <v>45481</v>
      </c>
      <c r="AB3" s="73">
        <f>'BAR BB| Open rates'!AB3</f>
        <v>45485</v>
      </c>
      <c r="AC3" s="73">
        <f>'BAR BB| Open rates'!AC3</f>
        <v>45488</v>
      </c>
      <c r="AD3" s="73">
        <f>'BAR BB| Open rates'!AD3</f>
        <v>45492</v>
      </c>
      <c r="AE3" s="73">
        <f>'BAR BB| Open rates'!AE3</f>
        <v>45495</v>
      </c>
      <c r="AF3" s="73">
        <f>'BAR BB| Open rates'!AF3</f>
        <v>45499</v>
      </c>
      <c r="AG3" s="73">
        <f>'BAR BB| Open rates'!AG3</f>
        <v>45502</v>
      </c>
      <c r="AH3" s="73">
        <f>'BAR BB| Open rates'!AH3</f>
        <v>45505</v>
      </c>
      <c r="AI3" s="73">
        <f>'BAR BB| Open rates'!AI3</f>
        <v>45506</v>
      </c>
      <c r="AJ3" s="73">
        <f>'BAR BB| Open rates'!AJ3</f>
        <v>45509</v>
      </c>
      <c r="AK3" s="73">
        <f>'BAR BB| Open rates'!AK3</f>
        <v>45513</v>
      </c>
      <c r="AL3" s="73">
        <f>'BAR BB| Open rates'!AL3</f>
        <v>45516</v>
      </c>
      <c r="AM3" s="73">
        <f>'BAR BB| Open rates'!AM3</f>
        <v>45520</v>
      </c>
      <c r="AN3" s="73">
        <f>'BAR BB| Open rates'!AN3</f>
        <v>45523</v>
      </c>
      <c r="AO3" s="73">
        <f>'BAR BB| Open rates'!AO3</f>
        <v>45526</v>
      </c>
      <c r="AP3" s="73">
        <f>'BAR BB| Open rates'!AP3</f>
        <v>45532</v>
      </c>
      <c r="AQ3" s="73">
        <f>'BAR BB| Open rates'!AQ3</f>
        <v>45534</v>
      </c>
      <c r="AR3" s="73">
        <f>'BAR BB| Open rates'!AR3</f>
        <v>45536</v>
      </c>
      <c r="AS3" s="73">
        <f>'BAR BB| Open rates'!AS3</f>
        <v>45537</v>
      </c>
      <c r="AT3" s="73">
        <f>'BAR BB| Open rates'!AT3</f>
        <v>45541</v>
      </c>
      <c r="AU3" s="73">
        <f>'BAR BB| Open rates'!AU3</f>
        <v>45544</v>
      </c>
      <c r="AV3" s="73">
        <f>'BAR BB| Open rates'!AV3</f>
        <v>45548</v>
      </c>
      <c r="AW3" s="73">
        <f>'BAR BB| Open rates'!AW3</f>
        <v>45551</v>
      </c>
      <c r="AX3" s="73">
        <f>'BAR BB| Open rates'!AX3</f>
        <v>45555</v>
      </c>
      <c r="AY3" s="73">
        <f>'BAR BB| Open rates'!AY3</f>
        <v>45558</v>
      </c>
      <c r="AZ3" s="73">
        <f>'BAR BB| Open rates'!AZ3</f>
        <v>45562</v>
      </c>
      <c r="BA3" s="73">
        <f>'BAR BB| Open rates'!BA3</f>
        <v>45565</v>
      </c>
    </row>
    <row r="4" spans="1:53" s="11" customFormat="1" ht="28.5" customHeight="1" x14ac:dyDescent="0.2">
      <c r="A4" s="8"/>
      <c r="B4" s="73">
        <f>'BAR BB| Open rates'!B4</f>
        <v>45401</v>
      </c>
      <c r="C4" s="73">
        <f>'BAR BB| Open rates'!C4</f>
        <v>45402</v>
      </c>
      <c r="D4" s="73">
        <f>'BAR BB| Open rates'!D4</f>
        <v>45407</v>
      </c>
      <c r="E4" s="73">
        <f>'BAR BB| Open rates'!E4</f>
        <v>45412</v>
      </c>
      <c r="F4" s="73">
        <f>'BAR BB| Open rates'!F4</f>
        <v>45416</v>
      </c>
      <c r="G4" s="73">
        <f>'BAR BB| Open rates'!G4</f>
        <v>45420</v>
      </c>
      <c r="H4" s="73">
        <f>'BAR BB| Open rates'!H4</f>
        <v>45423</v>
      </c>
      <c r="I4" s="73">
        <f>'BAR BB| Open rates'!I4</f>
        <v>45428</v>
      </c>
      <c r="J4" s="73">
        <f>'BAR BB| Open rates'!J4</f>
        <v>45430</v>
      </c>
      <c r="K4" s="73">
        <f>'BAR BB| Open rates'!K4</f>
        <v>45435</v>
      </c>
      <c r="L4" s="73">
        <f>'BAR BB| Open rates'!L4</f>
        <v>45437</v>
      </c>
      <c r="M4" s="73">
        <f>'BAR BB| Open rates'!M4</f>
        <v>45442</v>
      </c>
      <c r="N4" s="73">
        <f>'BAR BB| Open rates'!N4</f>
        <v>45443</v>
      </c>
      <c r="O4" s="73">
        <f>'BAR BB| Open rates'!O4</f>
        <v>45445</v>
      </c>
      <c r="P4" s="73">
        <f>'BAR BB| Open rates'!P4</f>
        <v>45450</v>
      </c>
      <c r="Q4" s="73">
        <f>'BAR BB| Open rates'!Q4</f>
        <v>45451</v>
      </c>
      <c r="R4" s="73">
        <f>'BAR BB| Open rates'!R4</f>
        <v>45456</v>
      </c>
      <c r="S4" s="73">
        <f>'BAR BB| Open rates'!S4</f>
        <v>45459</v>
      </c>
      <c r="T4" s="73">
        <f>'BAR BB| Open rates'!T4</f>
        <v>45464</v>
      </c>
      <c r="U4" s="73">
        <f>'BAR BB| Open rates'!U4</f>
        <v>45467</v>
      </c>
      <c r="V4" s="73">
        <f>'BAR BB| Open rates'!V4</f>
        <v>45470</v>
      </c>
      <c r="W4" s="73">
        <f>'BAR BB| Open rates'!W4</f>
        <v>45472</v>
      </c>
      <c r="X4" s="73">
        <f>'BAR BB| Open rates'!X4</f>
        <v>45473</v>
      </c>
      <c r="Y4" s="73">
        <f>'BAR BB| Open rates'!Y4</f>
        <v>45477</v>
      </c>
      <c r="Z4" s="73">
        <f>'BAR BB| Open rates'!Z4</f>
        <v>45480</v>
      </c>
      <c r="AA4" s="73">
        <f>'BAR BB| Open rates'!AA4</f>
        <v>45484</v>
      </c>
      <c r="AB4" s="73">
        <f>'BAR BB| Open rates'!AB4</f>
        <v>45487</v>
      </c>
      <c r="AC4" s="73">
        <f>'BAR BB| Open rates'!AC4</f>
        <v>45491</v>
      </c>
      <c r="AD4" s="73">
        <f>'BAR BB| Open rates'!AD4</f>
        <v>45494</v>
      </c>
      <c r="AE4" s="73">
        <f>'BAR BB| Open rates'!AE4</f>
        <v>45498</v>
      </c>
      <c r="AF4" s="73">
        <f>'BAR BB| Open rates'!AF4</f>
        <v>45501</v>
      </c>
      <c r="AG4" s="73">
        <f>'BAR BB| Open rates'!AG4</f>
        <v>45504</v>
      </c>
      <c r="AH4" s="73">
        <f>'BAR BB| Open rates'!AH4</f>
        <v>45505</v>
      </c>
      <c r="AI4" s="73">
        <f>'BAR BB| Open rates'!AI4</f>
        <v>45508</v>
      </c>
      <c r="AJ4" s="73">
        <f>'BAR BB| Open rates'!AJ4</f>
        <v>45512</v>
      </c>
      <c r="AK4" s="73">
        <f>'BAR BB| Open rates'!AK4</f>
        <v>45515</v>
      </c>
      <c r="AL4" s="73">
        <f>'BAR BB| Open rates'!AL4</f>
        <v>45519</v>
      </c>
      <c r="AM4" s="73">
        <f>'BAR BB| Open rates'!AM4</f>
        <v>45522</v>
      </c>
      <c r="AN4" s="73">
        <f>'BAR BB| Open rates'!AN4</f>
        <v>45525</v>
      </c>
      <c r="AO4" s="73">
        <f>'BAR BB| Open rates'!AO4</f>
        <v>45531</v>
      </c>
      <c r="AP4" s="73">
        <f>'BAR BB| Open rates'!AP4</f>
        <v>45533</v>
      </c>
      <c r="AQ4" s="73">
        <f>'BAR BB| Open rates'!AQ4</f>
        <v>45535</v>
      </c>
      <c r="AR4" s="73">
        <f>'BAR BB| Open rates'!AR4</f>
        <v>45536</v>
      </c>
      <c r="AS4" s="73">
        <f>'BAR BB| Open rates'!AS4</f>
        <v>45540</v>
      </c>
      <c r="AT4" s="73">
        <f>'BAR BB| Open rates'!AT4</f>
        <v>45543</v>
      </c>
      <c r="AU4" s="73">
        <f>'BAR BB| Open rates'!AU4</f>
        <v>45547</v>
      </c>
      <c r="AV4" s="73">
        <f>'BAR BB| Open rates'!AV4</f>
        <v>45550</v>
      </c>
      <c r="AW4" s="73">
        <f>'BAR BB| Open rates'!AW4</f>
        <v>45554</v>
      </c>
      <c r="AX4" s="73">
        <f>'BAR BB| Open rates'!AX4</f>
        <v>45557</v>
      </c>
      <c r="AY4" s="73">
        <f>'BAR BB| Open rates'!AY4</f>
        <v>45561</v>
      </c>
      <c r="AZ4" s="73">
        <f>'BAR BB| Open rates'!AZ4</f>
        <v>45564</v>
      </c>
      <c r="BA4" s="73">
        <f>'BAR BB| Open rates'!BA4</f>
        <v>45565</v>
      </c>
    </row>
    <row r="5" spans="1:53" s="14" customFormat="1" ht="12" customHeight="1" x14ac:dyDescent="0.2">
      <c r="A5" s="33" t="s">
        <v>53</v>
      </c>
    </row>
    <row r="6" spans="1:53" s="14" customFormat="1" ht="12" customHeight="1" x14ac:dyDescent="0.2">
      <c r="A6" s="33">
        <v>1</v>
      </c>
      <c r="B6" s="84">
        <f>'BAR BB| Open rates'!B6*0.87*0.9+25</f>
        <v>6210.7</v>
      </c>
      <c r="C6" s="84">
        <f>'BAR BB| Open rates'!C6*0.87*0.9+25</f>
        <v>6210.7</v>
      </c>
      <c r="D6" s="84">
        <f>'BAR BB| Open rates'!D6*0.87*0.9+25</f>
        <v>4409.8</v>
      </c>
      <c r="E6" s="84">
        <f>'BAR BB| Open rates'!E6*0.87*0.9+25</f>
        <v>5427.7</v>
      </c>
      <c r="F6" s="84">
        <f>'BAR BB| Open rates'!F6*0.87*0.9+25</f>
        <v>5427.7</v>
      </c>
      <c r="G6" s="84">
        <f>'BAR BB| Open rates'!G6*0.87*0.9+25</f>
        <v>5427.7</v>
      </c>
      <c r="H6" s="84">
        <f>'BAR BB| Open rates'!H6*0.87*0.9+25</f>
        <v>6993.7</v>
      </c>
      <c r="I6" s="84">
        <f>'BAR BB| Open rates'!I6*0.87*0.9+25</f>
        <v>4409.8</v>
      </c>
      <c r="J6" s="84">
        <f>'BAR BB| Open rates'!J6*0.87*0.9+25</f>
        <v>5427.7</v>
      </c>
      <c r="K6" s="84">
        <f>'BAR BB| Open rates'!K6*0.87*0.9+25</f>
        <v>4409.8</v>
      </c>
      <c r="L6" s="84">
        <f>'BAR BB| Open rates'!L6*0.87*0.9+25</f>
        <v>5427.7</v>
      </c>
      <c r="M6" s="84">
        <f>'BAR BB| Open rates'!M6*0.87*0.9+25</f>
        <v>5427.7</v>
      </c>
      <c r="N6" s="84">
        <f>'BAR BB| Open rates'!N6*0.87*0.9+25</f>
        <v>6210.7</v>
      </c>
      <c r="O6" s="84">
        <f>'BAR BB| Open rates'!O6*0.87*0.9+25</f>
        <v>6210.7</v>
      </c>
      <c r="P6" s="84">
        <f>'BAR BB| Open rates'!P6*0.87*0.9+25</f>
        <v>7776.7</v>
      </c>
      <c r="Q6" s="84">
        <f>'BAR BB| Open rates'!Q6*0.87*0.9+25</f>
        <v>6210.7</v>
      </c>
      <c r="R6" s="84">
        <f>'BAR BB| Open rates'!R6*0.87*0.9+25</f>
        <v>4409.8</v>
      </c>
      <c r="S6" s="84">
        <f>'BAR BB| Open rates'!S6*0.87*0.9+25</f>
        <v>4409.8</v>
      </c>
      <c r="T6" s="84">
        <f>'BAR BB| Open rates'!T6*0.87*0.9+25</f>
        <v>8559.7000000000007</v>
      </c>
      <c r="U6" s="84">
        <f>'BAR BB| Open rates'!U6*0.87*0.9+25</f>
        <v>6210.7</v>
      </c>
      <c r="V6" s="84">
        <f>'BAR BB| Open rates'!V6*0.87*0.9+25</f>
        <v>6210.7</v>
      </c>
      <c r="W6" s="84">
        <f>'BAR BB| Open rates'!W6*0.87*0.9+25</f>
        <v>7776.7</v>
      </c>
      <c r="X6" s="84">
        <f>'BAR BB| Open rates'!X6*0.87*0.9+25</f>
        <v>7776.7</v>
      </c>
      <c r="Y6" s="84">
        <f>'BAR BB| Open rates'!Y6*0.87*0.9+25</f>
        <v>6210.7</v>
      </c>
      <c r="Z6" s="84">
        <f>'BAR BB| Open rates'!Z6*0.87*0.9+25</f>
        <v>6993.7</v>
      </c>
      <c r="AA6" s="84">
        <f>'BAR BB| Open rates'!AA6*0.87*0.9+25</f>
        <v>6210.7</v>
      </c>
      <c r="AB6" s="84">
        <f>'BAR BB| Open rates'!AB6*0.87*0.9+25</f>
        <v>6993.7</v>
      </c>
      <c r="AC6" s="84">
        <f>'BAR BB| Open rates'!AC6*0.87*0.9+25</f>
        <v>6210.7</v>
      </c>
      <c r="AD6" s="84">
        <f>'BAR BB| Open rates'!AD6*0.87*0.9+25</f>
        <v>6993.7</v>
      </c>
      <c r="AE6" s="84">
        <f>'BAR BB| Open rates'!AE6*0.87*0.9+25</f>
        <v>6210.7</v>
      </c>
      <c r="AF6" s="84">
        <f>'BAR BB| Open rates'!AF6*0.87*0.9+25</f>
        <v>6993.7</v>
      </c>
      <c r="AG6" s="84">
        <f>'BAR BB| Open rates'!AG6*0.87*0.9+25</f>
        <v>6210.7</v>
      </c>
      <c r="AH6" s="84">
        <f>'BAR BB| Open rates'!AH6*0.87*0.9+25</f>
        <v>6210.7</v>
      </c>
      <c r="AI6" s="84">
        <f>'BAR BB| Open rates'!AI6*0.87*0.9+25</f>
        <v>6993.7</v>
      </c>
      <c r="AJ6" s="84">
        <f>'BAR BB| Open rates'!AJ6*0.87*0.9+25</f>
        <v>6993.7</v>
      </c>
      <c r="AK6" s="84">
        <f>'BAR BB| Open rates'!AK6*0.87*0.9+25</f>
        <v>7776.7</v>
      </c>
      <c r="AL6" s="84">
        <f>'BAR BB| Open rates'!AL6*0.87*0.9+25</f>
        <v>6993.7</v>
      </c>
      <c r="AM6" s="84">
        <f>'BAR BB| Open rates'!AM6*0.87*0.9+25</f>
        <v>7776.7</v>
      </c>
      <c r="AN6" s="84">
        <f>'BAR BB| Open rates'!AN6*0.87*0.9+25</f>
        <v>6993.7</v>
      </c>
      <c r="AO6" s="84">
        <f>'BAR BB| Open rates'!AO6*0.87*0.9+25</f>
        <v>7776.7</v>
      </c>
      <c r="AP6" s="84">
        <f>'BAR BB| Open rates'!AP6*0.87*0.9+25</f>
        <v>6993.7</v>
      </c>
      <c r="AQ6" s="84">
        <f>'BAR BB| Open rates'!AQ6*0.87*0.9+25</f>
        <v>6993.7</v>
      </c>
      <c r="AR6" s="84">
        <f>'BAR BB| Open rates'!AR6*0.87*0.9+25</f>
        <v>6993.7</v>
      </c>
      <c r="AS6" s="84">
        <f>'BAR BB| Open rates'!AS6*0.87*0.9+25</f>
        <v>5427.7</v>
      </c>
      <c r="AT6" s="84">
        <f>'BAR BB| Open rates'!AT6*0.87*0.9+25</f>
        <v>6210.7</v>
      </c>
      <c r="AU6" s="84">
        <f>'BAR BB| Open rates'!AU6*0.87*0.9+25</f>
        <v>5427.7</v>
      </c>
      <c r="AV6" s="84">
        <f>'BAR BB| Open rates'!AV6*0.87*0.9+25</f>
        <v>6210.7</v>
      </c>
      <c r="AW6" s="84">
        <f>'BAR BB| Open rates'!AW6*0.87*0.9+25</f>
        <v>5427.7</v>
      </c>
      <c r="AX6" s="84">
        <f>'BAR BB| Open rates'!AX6*0.87*0.9+25</f>
        <v>6210.7</v>
      </c>
      <c r="AY6" s="84">
        <f>'BAR BB| Open rates'!AY6*0.87*0.9+25</f>
        <v>5427.7</v>
      </c>
      <c r="AZ6" s="84">
        <f>'BAR BB| Open rates'!AZ6*0.87*0.9+25</f>
        <v>6210.7</v>
      </c>
      <c r="BA6" s="84">
        <f>'BAR BB| Open rates'!BA6*0.87*0.9+25</f>
        <v>5427.7</v>
      </c>
    </row>
    <row r="7" spans="1:53" s="14" customFormat="1" ht="12" customHeight="1" x14ac:dyDescent="0.2">
      <c r="A7" s="33">
        <v>2</v>
      </c>
      <c r="B7" s="84">
        <f>'BAR BB| Open rates'!B7*0.87*0.9+25</f>
        <v>7150.3</v>
      </c>
      <c r="C7" s="84">
        <f>'BAR BB| Open rates'!C7*0.87*0.9+25</f>
        <v>7150.3</v>
      </c>
      <c r="D7" s="84">
        <f>'BAR BB| Open rates'!D7*0.87*0.9+25</f>
        <v>5349.4000000000005</v>
      </c>
      <c r="E7" s="84">
        <f>'BAR BB| Open rates'!E7*0.87*0.9+25</f>
        <v>6367.3</v>
      </c>
      <c r="F7" s="84">
        <f>'BAR BB| Open rates'!F7*0.87*0.9+25</f>
        <v>6367.3</v>
      </c>
      <c r="G7" s="84">
        <f>'BAR BB| Open rates'!G7*0.87*0.9+25</f>
        <v>6367.3</v>
      </c>
      <c r="H7" s="84">
        <f>'BAR BB| Open rates'!H7*0.87*0.9+25</f>
        <v>7933.3</v>
      </c>
      <c r="I7" s="84">
        <f>'BAR BB| Open rates'!I7*0.87*0.9+25</f>
        <v>5349.4000000000005</v>
      </c>
      <c r="J7" s="84">
        <f>'BAR BB| Open rates'!J7*0.87*0.9+25</f>
        <v>6367.3</v>
      </c>
      <c r="K7" s="84">
        <f>'BAR BB| Open rates'!K7*0.87*0.9+25</f>
        <v>5349.4000000000005</v>
      </c>
      <c r="L7" s="84">
        <f>'BAR BB| Open rates'!L7*0.87*0.9+25</f>
        <v>6367.3</v>
      </c>
      <c r="M7" s="84">
        <f>'BAR BB| Open rates'!M7*0.87*0.9+25</f>
        <v>6367.3</v>
      </c>
      <c r="N7" s="84">
        <f>'BAR BB| Open rates'!N7*0.87*0.9+25</f>
        <v>7150.3</v>
      </c>
      <c r="O7" s="84">
        <f>'BAR BB| Open rates'!O7*0.87*0.9+25</f>
        <v>7150.3</v>
      </c>
      <c r="P7" s="84">
        <f>'BAR BB| Open rates'!P7*0.87*0.9+25</f>
        <v>8716.3000000000011</v>
      </c>
      <c r="Q7" s="84">
        <f>'BAR BB| Open rates'!Q7*0.87*0.9+25</f>
        <v>7150.3</v>
      </c>
      <c r="R7" s="84">
        <f>'BAR BB| Open rates'!R7*0.87*0.9+25</f>
        <v>5349.4000000000005</v>
      </c>
      <c r="S7" s="84">
        <f>'BAR BB| Open rates'!S7*0.87*0.9+25</f>
        <v>5349.4000000000005</v>
      </c>
      <c r="T7" s="84">
        <f>'BAR BB| Open rates'!T7*0.87*0.9+25</f>
        <v>9499.3000000000011</v>
      </c>
      <c r="U7" s="84">
        <f>'BAR BB| Open rates'!U7*0.87*0.9+25</f>
        <v>7150.3</v>
      </c>
      <c r="V7" s="84">
        <f>'BAR BB| Open rates'!V7*0.87*0.9+25</f>
        <v>7150.3</v>
      </c>
      <c r="W7" s="84">
        <f>'BAR BB| Open rates'!W7*0.87*0.9+25</f>
        <v>8716.3000000000011</v>
      </c>
      <c r="X7" s="84">
        <f>'BAR BB| Open rates'!X7*0.87*0.9+25</f>
        <v>8716.3000000000011</v>
      </c>
      <c r="Y7" s="84">
        <f>'BAR BB| Open rates'!Y7*0.87*0.9+25</f>
        <v>7150.3</v>
      </c>
      <c r="Z7" s="84">
        <f>'BAR BB| Open rates'!Z7*0.87*0.9+25</f>
        <v>7933.3</v>
      </c>
      <c r="AA7" s="84">
        <f>'BAR BB| Open rates'!AA7*0.87*0.9+25</f>
        <v>7150.3</v>
      </c>
      <c r="AB7" s="84">
        <f>'BAR BB| Open rates'!AB7*0.87*0.9+25</f>
        <v>7933.3</v>
      </c>
      <c r="AC7" s="84">
        <f>'BAR BB| Open rates'!AC7*0.87*0.9+25</f>
        <v>7150.3</v>
      </c>
      <c r="AD7" s="84">
        <f>'BAR BB| Open rates'!AD7*0.87*0.9+25</f>
        <v>7933.3</v>
      </c>
      <c r="AE7" s="84">
        <f>'BAR BB| Open rates'!AE7*0.87*0.9+25</f>
        <v>7150.3</v>
      </c>
      <c r="AF7" s="84">
        <f>'BAR BB| Open rates'!AF7*0.87*0.9+25</f>
        <v>7933.3</v>
      </c>
      <c r="AG7" s="84">
        <f>'BAR BB| Open rates'!AG7*0.87*0.9+25</f>
        <v>7150.3</v>
      </c>
      <c r="AH7" s="84">
        <f>'BAR BB| Open rates'!AH7*0.87*0.9+25</f>
        <v>7150.3</v>
      </c>
      <c r="AI7" s="84">
        <f>'BAR BB| Open rates'!AI7*0.87*0.9+25</f>
        <v>7933.3</v>
      </c>
      <c r="AJ7" s="84">
        <f>'BAR BB| Open rates'!AJ7*0.87*0.9+25</f>
        <v>7933.3</v>
      </c>
      <c r="AK7" s="84">
        <f>'BAR BB| Open rates'!AK7*0.87*0.9+25</f>
        <v>8716.3000000000011</v>
      </c>
      <c r="AL7" s="84">
        <f>'BAR BB| Open rates'!AL7*0.87*0.9+25</f>
        <v>7933.3</v>
      </c>
      <c r="AM7" s="84">
        <f>'BAR BB| Open rates'!AM7*0.87*0.9+25</f>
        <v>8716.3000000000011</v>
      </c>
      <c r="AN7" s="84">
        <f>'BAR BB| Open rates'!AN7*0.87*0.9+25</f>
        <v>7933.3</v>
      </c>
      <c r="AO7" s="84">
        <f>'BAR BB| Open rates'!AO7*0.87*0.9+25</f>
        <v>8716.3000000000011</v>
      </c>
      <c r="AP7" s="84">
        <f>'BAR BB| Open rates'!AP7*0.87*0.9+25</f>
        <v>7933.3</v>
      </c>
      <c r="AQ7" s="84">
        <f>'BAR BB| Open rates'!AQ7*0.87*0.9+25</f>
        <v>7933.3</v>
      </c>
      <c r="AR7" s="84">
        <f>'BAR BB| Open rates'!AR7*0.87*0.9+25</f>
        <v>7933.3</v>
      </c>
      <c r="AS7" s="84">
        <f>'BAR BB| Open rates'!AS7*0.87*0.9+25</f>
        <v>6367.3</v>
      </c>
      <c r="AT7" s="84">
        <f>'BAR BB| Open rates'!AT7*0.87*0.9+25</f>
        <v>7150.3</v>
      </c>
      <c r="AU7" s="84">
        <f>'BAR BB| Open rates'!AU7*0.87*0.9+25</f>
        <v>6367.3</v>
      </c>
      <c r="AV7" s="84">
        <f>'BAR BB| Open rates'!AV7*0.87*0.9+25</f>
        <v>7150.3</v>
      </c>
      <c r="AW7" s="84">
        <f>'BAR BB| Open rates'!AW7*0.87*0.9+25</f>
        <v>6367.3</v>
      </c>
      <c r="AX7" s="84">
        <f>'BAR BB| Open rates'!AX7*0.87*0.9+25</f>
        <v>7150.3</v>
      </c>
      <c r="AY7" s="84">
        <f>'BAR BB| Open rates'!AY7*0.87*0.9+25</f>
        <v>6367.3</v>
      </c>
      <c r="AZ7" s="84">
        <f>'BAR BB| Open rates'!AZ7*0.87*0.9+25</f>
        <v>7150.3</v>
      </c>
      <c r="BA7" s="84">
        <f>'BAR BB| Open rates'!BA7*0.87*0.9+25</f>
        <v>6367.3</v>
      </c>
    </row>
    <row r="8" spans="1:53"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row>
    <row r="9" spans="1:53" s="14" customFormat="1" ht="12" customHeight="1" x14ac:dyDescent="0.2">
      <c r="A9" s="33">
        <v>1</v>
      </c>
      <c r="B9" s="84">
        <f>'BAR BB| Open rates'!B9*0.87*0.9+25</f>
        <v>7776.7</v>
      </c>
      <c r="C9" s="84">
        <f>'BAR BB| Open rates'!C9*0.87*0.9+25</f>
        <v>7776.7</v>
      </c>
      <c r="D9" s="84">
        <f>'BAR BB| Open rates'!D9*0.87*0.9+25</f>
        <v>5975.8</v>
      </c>
      <c r="E9" s="84">
        <f>'BAR BB| Open rates'!E9*0.87*0.9+25</f>
        <v>6993.7</v>
      </c>
      <c r="F9" s="84">
        <f>'BAR BB| Open rates'!F9*0.87*0.9+25</f>
        <v>6993.7</v>
      </c>
      <c r="G9" s="84">
        <f>'BAR BB| Open rates'!G9*0.87*0.9+25</f>
        <v>6993.7</v>
      </c>
      <c r="H9" s="84">
        <f>'BAR BB| Open rates'!H9*0.87*0.9+25</f>
        <v>8559.7000000000007</v>
      </c>
      <c r="I9" s="84">
        <f>'BAR BB| Open rates'!I9*0.87*0.9+25</f>
        <v>5975.8</v>
      </c>
      <c r="J9" s="84">
        <f>'BAR BB| Open rates'!J9*0.87*0.9+25</f>
        <v>6993.7</v>
      </c>
      <c r="K9" s="84">
        <f>'BAR BB| Open rates'!K9*0.87*0.9+25</f>
        <v>5975.8</v>
      </c>
      <c r="L9" s="84">
        <f>'BAR BB| Open rates'!L9*0.87*0.9+25</f>
        <v>6993.7</v>
      </c>
      <c r="M9" s="84">
        <f>'BAR BB| Open rates'!M9*0.87*0.9+25</f>
        <v>6993.7</v>
      </c>
      <c r="N9" s="84">
        <f>'BAR BB| Open rates'!N9*0.87*0.9+25</f>
        <v>7776.7</v>
      </c>
      <c r="O9" s="84">
        <f>'BAR BB| Open rates'!O9*0.87*0.9+25</f>
        <v>7776.7</v>
      </c>
      <c r="P9" s="84">
        <f>'BAR BB| Open rates'!P9*0.87*0.9+25</f>
        <v>9342.7000000000007</v>
      </c>
      <c r="Q9" s="84">
        <f>'BAR BB| Open rates'!Q9*0.87*0.9+25</f>
        <v>7776.7</v>
      </c>
      <c r="R9" s="84">
        <f>'BAR BB| Open rates'!R9*0.87*0.9+25</f>
        <v>5975.8</v>
      </c>
      <c r="S9" s="84">
        <f>'BAR BB| Open rates'!S9*0.87*0.9+25</f>
        <v>5975.8</v>
      </c>
      <c r="T9" s="84">
        <f>'BAR BB| Open rates'!T9*0.87*0.9+25</f>
        <v>10125.700000000001</v>
      </c>
      <c r="U9" s="84">
        <f>'BAR BB| Open rates'!U9*0.87*0.9+25</f>
        <v>7776.7</v>
      </c>
      <c r="V9" s="84">
        <f>'BAR BB| Open rates'!V9*0.87*0.9+25</f>
        <v>7776.7</v>
      </c>
      <c r="W9" s="84">
        <f>'BAR BB| Open rates'!W9*0.87*0.9+25</f>
        <v>9342.7000000000007</v>
      </c>
      <c r="X9" s="84">
        <f>'BAR BB| Open rates'!X9*0.87*0.9+25</f>
        <v>9342.7000000000007</v>
      </c>
      <c r="Y9" s="84">
        <f>'BAR BB| Open rates'!Y9*0.87*0.9+25</f>
        <v>7776.7</v>
      </c>
      <c r="Z9" s="84">
        <f>'BAR BB| Open rates'!Z9*0.87*0.9+25</f>
        <v>8559.7000000000007</v>
      </c>
      <c r="AA9" s="84">
        <f>'BAR BB| Open rates'!AA9*0.87*0.9+25</f>
        <v>7776.7</v>
      </c>
      <c r="AB9" s="84">
        <f>'BAR BB| Open rates'!AB9*0.87*0.9+25</f>
        <v>8559.7000000000007</v>
      </c>
      <c r="AC9" s="84">
        <f>'BAR BB| Open rates'!AC9*0.87*0.9+25</f>
        <v>7776.7</v>
      </c>
      <c r="AD9" s="84">
        <f>'BAR BB| Open rates'!AD9*0.87*0.9+25</f>
        <v>8559.7000000000007</v>
      </c>
      <c r="AE9" s="84">
        <f>'BAR BB| Open rates'!AE9*0.87*0.9+25</f>
        <v>7776.7</v>
      </c>
      <c r="AF9" s="84">
        <f>'BAR BB| Open rates'!AF9*0.87*0.9+25</f>
        <v>8559.7000000000007</v>
      </c>
      <c r="AG9" s="84">
        <f>'BAR BB| Open rates'!AG9*0.87*0.9+25</f>
        <v>7776.7</v>
      </c>
      <c r="AH9" s="84">
        <f>'BAR BB| Open rates'!AH9*0.87*0.9+25</f>
        <v>7776.7</v>
      </c>
      <c r="AI9" s="84">
        <f>'BAR BB| Open rates'!AI9*0.87*0.9+25</f>
        <v>8559.7000000000007</v>
      </c>
      <c r="AJ9" s="84">
        <f>'BAR BB| Open rates'!AJ9*0.87*0.9+25</f>
        <v>8559.7000000000007</v>
      </c>
      <c r="AK9" s="84">
        <f>'BAR BB| Open rates'!AK9*0.87*0.9+25</f>
        <v>9342.7000000000007</v>
      </c>
      <c r="AL9" s="84">
        <f>'BAR BB| Open rates'!AL9*0.87*0.9+25</f>
        <v>8559.7000000000007</v>
      </c>
      <c r="AM9" s="84">
        <f>'BAR BB| Open rates'!AM9*0.87*0.9+25</f>
        <v>9342.7000000000007</v>
      </c>
      <c r="AN9" s="84">
        <f>'BAR BB| Open rates'!AN9*0.87*0.9+25</f>
        <v>8559.7000000000007</v>
      </c>
      <c r="AO9" s="84">
        <f>'BAR BB| Open rates'!AO9*0.87*0.9+25</f>
        <v>9342.7000000000007</v>
      </c>
      <c r="AP9" s="84">
        <f>'BAR BB| Open rates'!AP9*0.87*0.9+25</f>
        <v>8559.7000000000007</v>
      </c>
      <c r="AQ9" s="84">
        <f>'BAR BB| Open rates'!AQ9*0.87*0.9+25</f>
        <v>8559.7000000000007</v>
      </c>
      <c r="AR9" s="84">
        <f>'BAR BB| Open rates'!AR9*0.87*0.9+25</f>
        <v>8559.7000000000007</v>
      </c>
      <c r="AS9" s="84">
        <f>'BAR BB| Open rates'!AS9*0.87*0.9+25</f>
        <v>6993.7</v>
      </c>
      <c r="AT9" s="84">
        <f>'BAR BB| Open rates'!AT9*0.87*0.9+25</f>
        <v>7776.7</v>
      </c>
      <c r="AU9" s="84">
        <f>'BAR BB| Open rates'!AU9*0.87*0.9+25</f>
        <v>6993.7</v>
      </c>
      <c r="AV9" s="84">
        <f>'BAR BB| Open rates'!AV9*0.87*0.9+25</f>
        <v>7776.7</v>
      </c>
      <c r="AW9" s="84">
        <f>'BAR BB| Open rates'!AW9*0.87*0.9+25</f>
        <v>6993.7</v>
      </c>
      <c r="AX9" s="84">
        <f>'BAR BB| Open rates'!AX9*0.87*0.9+25</f>
        <v>7776.7</v>
      </c>
      <c r="AY9" s="84">
        <f>'BAR BB| Open rates'!AY9*0.87*0.9+25</f>
        <v>6993.7</v>
      </c>
      <c r="AZ9" s="84">
        <f>'BAR BB| Open rates'!AZ9*0.87*0.9+25</f>
        <v>7776.7</v>
      </c>
      <c r="BA9" s="84">
        <f>'BAR BB| Open rates'!BA9*0.87*0.9+25</f>
        <v>6993.7</v>
      </c>
    </row>
    <row r="10" spans="1:53" s="14" customFormat="1" ht="12" customHeight="1" x14ac:dyDescent="0.2">
      <c r="A10" s="33">
        <v>2</v>
      </c>
      <c r="B10" s="84">
        <f>'BAR BB| Open rates'!B10*0.87*0.9+25</f>
        <v>8716.3000000000011</v>
      </c>
      <c r="C10" s="84">
        <f>'BAR BB| Open rates'!C10*0.87*0.9+25</f>
        <v>8716.3000000000011</v>
      </c>
      <c r="D10" s="84">
        <f>'BAR BB| Open rates'!D10*0.87*0.9+25</f>
        <v>6915.4000000000005</v>
      </c>
      <c r="E10" s="84">
        <f>'BAR BB| Open rates'!E10*0.87*0.9+25</f>
        <v>7933.3</v>
      </c>
      <c r="F10" s="84">
        <f>'BAR BB| Open rates'!F10*0.87*0.9+25</f>
        <v>7933.3</v>
      </c>
      <c r="G10" s="84">
        <f>'BAR BB| Open rates'!G10*0.87*0.9+25</f>
        <v>7933.3</v>
      </c>
      <c r="H10" s="84">
        <f>'BAR BB| Open rates'!H10*0.87*0.9+25</f>
        <v>9499.3000000000011</v>
      </c>
      <c r="I10" s="84">
        <f>'BAR BB| Open rates'!I10*0.87*0.9+25</f>
        <v>6915.4000000000005</v>
      </c>
      <c r="J10" s="84">
        <f>'BAR BB| Open rates'!J10*0.87*0.9+25</f>
        <v>7933.3</v>
      </c>
      <c r="K10" s="84">
        <f>'BAR BB| Open rates'!K10*0.87*0.9+25</f>
        <v>6915.4000000000005</v>
      </c>
      <c r="L10" s="84">
        <f>'BAR BB| Open rates'!L10*0.87*0.9+25</f>
        <v>7933.3</v>
      </c>
      <c r="M10" s="84">
        <f>'BAR BB| Open rates'!M10*0.87*0.9+25</f>
        <v>7933.3</v>
      </c>
      <c r="N10" s="84">
        <f>'BAR BB| Open rates'!N10*0.87*0.9+25</f>
        <v>8716.3000000000011</v>
      </c>
      <c r="O10" s="84">
        <f>'BAR BB| Open rates'!O10*0.87*0.9+25</f>
        <v>8716.3000000000011</v>
      </c>
      <c r="P10" s="84">
        <f>'BAR BB| Open rates'!P10*0.87*0.9+25</f>
        <v>10282.300000000001</v>
      </c>
      <c r="Q10" s="84">
        <f>'BAR BB| Open rates'!Q10*0.87*0.9+25</f>
        <v>8716.3000000000011</v>
      </c>
      <c r="R10" s="84">
        <f>'BAR BB| Open rates'!R10*0.87*0.9+25</f>
        <v>6915.4000000000005</v>
      </c>
      <c r="S10" s="84">
        <f>'BAR BB| Open rates'!S10*0.87*0.9+25</f>
        <v>6915.4000000000005</v>
      </c>
      <c r="T10" s="84">
        <f>'BAR BB| Open rates'!T10*0.87*0.9+25</f>
        <v>11065.300000000001</v>
      </c>
      <c r="U10" s="84">
        <f>'BAR BB| Open rates'!U10*0.87*0.9+25</f>
        <v>8716.3000000000011</v>
      </c>
      <c r="V10" s="84">
        <f>'BAR BB| Open rates'!V10*0.87*0.9+25</f>
        <v>8716.3000000000011</v>
      </c>
      <c r="W10" s="84">
        <f>'BAR BB| Open rates'!W10*0.87*0.9+25</f>
        <v>10282.300000000001</v>
      </c>
      <c r="X10" s="84">
        <f>'BAR BB| Open rates'!X10*0.87*0.9+25</f>
        <v>10282.300000000001</v>
      </c>
      <c r="Y10" s="84">
        <f>'BAR BB| Open rates'!Y10*0.87*0.9+25</f>
        <v>8716.3000000000011</v>
      </c>
      <c r="Z10" s="84">
        <f>'BAR BB| Open rates'!Z10*0.87*0.9+25</f>
        <v>9499.3000000000011</v>
      </c>
      <c r="AA10" s="84">
        <f>'BAR BB| Open rates'!AA10*0.87*0.9+25</f>
        <v>8716.3000000000011</v>
      </c>
      <c r="AB10" s="84">
        <f>'BAR BB| Open rates'!AB10*0.87*0.9+25</f>
        <v>9499.3000000000011</v>
      </c>
      <c r="AC10" s="84">
        <f>'BAR BB| Open rates'!AC10*0.87*0.9+25</f>
        <v>8716.3000000000011</v>
      </c>
      <c r="AD10" s="84">
        <f>'BAR BB| Open rates'!AD10*0.87*0.9+25</f>
        <v>9499.3000000000011</v>
      </c>
      <c r="AE10" s="84">
        <f>'BAR BB| Open rates'!AE10*0.87*0.9+25</f>
        <v>8716.3000000000011</v>
      </c>
      <c r="AF10" s="84">
        <f>'BAR BB| Open rates'!AF10*0.87*0.9+25</f>
        <v>9499.3000000000011</v>
      </c>
      <c r="AG10" s="84">
        <f>'BAR BB| Open rates'!AG10*0.87*0.9+25</f>
        <v>8716.3000000000011</v>
      </c>
      <c r="AH10" s="84">
        <f>'BAR BB| Open rates'!AH10*0.87*0.9+25</f>
        <v>8716.3000000000011</v>
      </c>
      <c r="AI10" s="84">
        <f>'BAR BB| Open rates'!AI10*0.87*0.9+25</f>
        <v>9499.3000000000011</v>
      </c>
      <c r="AJ10" s="84">
        <f>'BAR BB| Open rates'!AJ10*0.87*0.9+25</f>
        <v>9499.3000000000011</v>
      </c>
      <c r="AK10" s="84">
        <f>'BAR BB| Open rates'!AK10*0.87*0.9+25</f>
        <v>10282.300000000001</v>
      </c>
      <c r="AL10" s="84">
        <f>'BAR BB| Open rates'!AL10*0.87*0.9+25</f>
        <v>9499.3000000000011</v>
      </c>
      <c r="AM10" s="84">
        <f>'BAR BB| Open rates'!AM10*0.87*0.9+25</f>
        <v>10282.300000000001</v>
      </c>
      <c r="AN10" s="84">
        <f>'BAR BB| Open rates'!AN10*0.87*0.9+25</f>
        <v>9499.3000000000011</v>
      </c>
      <c r="AO10" s="84">
        <f>'BAR BB| Open rates'!AO10*0.87*0.9+25</f>
        <v>10282.300000000001</v>
      </c>
      <c r="AP10" s="84">
        <f>'BAR BB| Open rates'!AP10*0.87*0.9+25</f>
        <v>9499.3000000000011</v>
      </c>
      <c r="AQ10" s="84">
        <f>'BAR BB| Open rates'!AQ10*0.87*0.9+25</f>
        <v>9499.3000000000011</v>
      </c>
      <c r="AR10" s="84">
        <f>'BAR BB| Open rates'!AR10*0.87*0.9+25</f>
        <v>9499.3000000000011</v>
      </c>
      <c r="AS10" s="84">
        <f>'BAR BB| Open rates'!AS10*0.87*0.9+25</f>
        <v>7933.3</v>
      </c>
      <c r="AT10" s="84">
        <f>'BAR BB| Open rates'!AT10*0.87*0.9+25</f>
        <v>8716.3000000000011</v>
      </c>
      <c r="AU10" s="84">
        <f>'BAR BB| Open rates'!AU10*0.87*0.9+25</f>
        <v>7933.3</v>
      </c>
      <c r="AV10" s="84">
        <f>'BAR BB| Open rates'!AV10*0.87*0.9+25</f>
        <v>8716.3000000000011</v>
      </c>
      <c r="AW10" s="84">
        <f>'BAR BB| Open rates'!AW10*0.87*0.9+25</f>
        <v>7933.3</v>
      </c>
      <c r="AX10" s="84">
        <f>'BAR BB| Open rates'!AX10*0.87*0.9+25</f>
        <v>8716.3000000000011</v>
      </c>
      <c r="AY10" s="84">
        <f>'BAR BB| Open rates'!AY10*0.87*0.9+25</f>
        <v>7933.3</v>
      </c>
      <c r="AZ10" s="84">
        <f>'BAR BB| Open rates'!AZ10*0.87*0.9+25</f>
        <v>8716.3000000000011</v>
      </c>
      <c r="BA10" s="84">
        <f>'BAR BB| Open rates'!BA10*0.87*0.9+25</f>
        <v>7933.3</v>
      </c>
    </row>
    <row r="11" spans="1:53"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row>
    <row r="12" spans="1:53" s="14" customFormat="1" ht="12" customHeight="1" x14ac:dyDescent="0.2">
      <c r="A12" s="33">
        <v>1</v>
      </c>
      <c r="B12" s="84">
        <f>'BAR BB| Open rates'!B12*0.87*0.9+25</f>
        <v>8559.7000000000007</v>
      </c>
      <c r="C12" s="84">
        <f>'BAR BB| Open rates'!C12*0.87*0.9+25</f>
        <v>8559.7000000000007</v>
      </c>
      <c r="D12" s="84">
        <f>'BAR BB| Open rates'!D12*0.87*0.9+25</f>
        <v>6758.8</v>
      </c>
      <c r="E12" s="84">
        <f>'BAR BB| Open rates'!E12*0.87*0.9+25</f>
        <v>7776.7</v>
      </c>
      <c r="F12" s="84">
        <f>'BAR BB| Open rates'!F12*0.87*0.9+25</f>
        <v>7776.7</v>
      </c>
      <c r="G12" s="84">
        <f>'BAR BB| Open rates'!G12*0.87*0.9+25</f>
        <v>7776.7</v>
      </c>
      <c r="H12" s="84">
        <f>'BAR BB| Open rates'!H12*0.87*0.9+25</f>
        <v>9342.7000000000007</v>
      </c>
      <c r="I12" s="84">
        <f>'BAR BB| Open rates'!I12*0.87*0.9+25</f>
        <v>6758.8</v>
      </c>
      <c r="J12" s="84">
        <f>'BAR BB| Open rates'!J12*0.87*0.9+25</f>
        <v>7776.7</v>
      </c>
      <c r="K12" s="84">
        <f>'BAR BB| Open rates'!K12*0.87*0.9+25</f>
        <v>6758.8</v>
      </c>
      <c r="L12" s="84">
        <f>'BAR BB| Open rates'!L12*0.87*0.9+25</f>
        <v>7776.7</v>
      </c>
      <c r="M12" s="84">
        <f>'BAR BB| Open rates'!M12*0.87*0.9+25</f>
        <v>7776.7</v>
      </c>
      <c r="N12" s="84">
        <f>'BAR BB| Open rates'!N12*0.87*0.9+25</f>
        <v>8559.7000000000007</v>
      </c>
      <c r="O12" s="84">
        <f>'BAR BB| Open rates'!O12*0.87*0.9+25</f>
        <v>8559.7000000000007</v>
      </c>
      <c r="P12" s="84">
        <f>'BAR BB| Open rates'!P12*0.87*0.9+25</f>
        <v>10125.700000000001</v>
      </c>
      <c r="Q12" s="84">
        <f>'BAR BB| Open rates'!Q12*0.87*0.9+25</f>
        <v>8559.7000000000007</v>
      </c>
      <c r="R12" s="84">
        <f>'BAR BB| Open rates'!R12*0.87*0.9+25</f>
        <v>6758.8</v>
      </c>
      <c r="S12" s="84">
        <f>'BAR BB| Open rates'!S12*0.87*0.9+25</f>
        <v>6758.8</v>
      </c>
      <c r="T12" s="84">
        <f>'BAR BB| Open rates'!T12*0.87*0.9+25</f>
        <v>10908.7</v>
      </c>
      <c r="U12" s="84">
        <f>'BAR BB| Open rates'!U12*0.87*0.9+25</f>
        <v>8559.7000000000007</v>
      </c>
      <c r="V12" s="84">
        <f>'BAR BB| Open rates'!V12*0.87*0.9+25</f>
        <v>8559.7000000000007</v>
      </c>
      <c r="W12" s="84">
        <f>'BAR BB| Open rates'!W12*0.87*0.9+25</f>
        <v>10125.700000000001</v>
      </c>
      <c r="X12" s="84">
        <f>'BAR BB| Open rates'!X12*0.87*0.9+25</f>
        <v>10125.700000000001</v>
      </c>
      <c r="Y12" s="84">
        <f>'BAR BB| Open rates'!Y12*0.87*0.9+25</f>
        <v>8559.7000000000007</v>
      </c>
      <c r="Z12" s="84">
        <f>'BAR BB| Open rates'!Z12*0.87*0.9+25</f>
        <v>9342.7000000000007</v>
      </c>
      <c r="AA12" s="84">
        <f>'BAR BB| Open rates'!AA12*0.87*0.9+25</f>
        <v>8559.7000000000007</v>
      </c>
      <c r="AB12" s="84">
        <f>'BAR BB| Open rates'!AB12*0.87*0.9+25</f>
        <v>9342.7000000000007</v>
      </c>
      <c r="AC12" s="84">
        <f>'BAR BB| Open rates'!AC12*0.87*0.9+25</f>
        <v>8559.7000000000007</v>
      </c>
      <c r="AD12" s="84">
        <f>'BAR BB| Open rates'!AD12*0.87*0.9+25</f>
        <v>9342.7000000000007</v>
      </c>
      <c r="AE12" s="84">
        <f>'BAR BB| Open rates'!AE12*0.87*0.9+25</f>
        <v>8559.7000000000007</v>
      </c>
      <c r="AF12" s="84">
        <f>'BAR BB| Open rates'!AF12*0.87*0.9+25</f>
        <v>9342.7000000000007</v>
      </c>
      <c r="AG12" s="84">
        <f>'BAR BB| Open rates'!AG12*0.87*0.9+25</f>
        <v>8559.7000000000007</v>
      </c>
      <c r="AH12" s="84">
        <f>'BAR BB| Open rates'!AH12*0.87*0.9+25</f>
        <v>8559.7000000000007</v>
      </c>
      <c r="AI12" s="84">
        <f>'BAR BB| Open rates'!AI12*0.87*0.9+25</f>
        <v>9342.7000000000007</v>
      </c>
      <c r="AJ12" s="84">
        <f>'BAR BB| Open rates'!AJ12*0.87*0.9+25</f>
        <v>9342.7000000000007</v>
      </c>
      <c r="AK12" s="84">
        <f>'BAR BB| Open rates'!AK12*0.87*0.9+25</f>
        <v>10125.700000000001</v>
      </c>
      <c r="AL12" s="84">
        <f>'BAR BB| Open rates'!AL12*0.87*0.9+25</f>
        <v>9342.7000000000007</v>
      </c>
      <c r="AM12" s="84">
        <f>'BAR BB| Open rates'!AM12*0.87*0.9+25</f>
        <v>10125.700000000001</v>
      </c>
      <c r="AN12" s="84">
        <f>'BAR BB| Open rates'!AN12*0.87*0.9+25</f>
        <v>9342.7000000000007</v>
      </c>
      <c r="AO12" s="84">
        <f>'BAR BB| Open rates'!AO12*0.87*0.9+25</f>
        <v>10125.700000000001</v>
      </c>
      <c r="AP12" s="84">
        <f>'BAR BB| Open rates'!AP12*0.87*0.9+25</f>
        <v>9342.7000000000007</v>
      </c>
      <c r="AQ12" s="84">
        <f>'BAR BB| Open rates'!AQ12*0.87*0.9+25</f>
        <v>9342.7000000000007</v>
      </c>
      <c r="AR12" s="84">
        <f>'BAR BB| Open rates'!AR12*0.87*0.9+25</f>
        <v>9342.7000000000007</v>
      </c>
      <c r="AS12" s="84">
        <f>'BAR BB| Open rates'!AS12*0.87*0.9+25</f>
        <v>7776.7</v>
      </c>
      <c r="AT12" s="84">
        <f>'BAR BB| Open rates'!AT12*0.87*0.9+25</f>
        <v>8559.7000000000007</v>
      </c>
      <c r="AU12" s="84">
        <f>'BAR BB| Open rates'!AU12*0.87*0.9+25</f>
        <v>7776.7</v>
      </c>
      <c r="AV12" s="84">
        <f>'BAR BB| Open rates'!AV12*0.87*0.9+25</f>
        <v>8559.7000000000007</v>
      </c>
      <c r="AW12" s="84">
        <f>'BAR BB| Open rates'!AW12*0.87*0.9+25</f>
        <v>7776.7</v>
      </c>
      <c r="AX12" s="84">
        <f>'BAR BB| Open rates'!AX12*0.87*0.9+25</f>
        <v>8559.7000000000007</v>
      </c>
      <c r="AY12" s="84">
        <f>'BAR BB| Open rates'!AY12*0.87*0.9+25</f>
        <v>7776.7</v>
      </c>
      <c r="AZ12" s="84">
        <f>'BAR BB| Open rates'!AZ12*0.87*0.9+25</f>
        <v>8559.7000000000007</v>
      </c>
      <c r="BA12" s="84">
        <f>'BAR BB| Open rates'!BA12*0.87*0.9+25</f>
        <v>7776.7</v>
      </c>
    </row>
    <row r="13" spans="1:53" s="14" customFormat="1" ht="12" customHeight="1" x14ac:dyDescent="0.2">
      <c r="A13" s="33">
        <v>2</v>
      </c>
      <c r="B13" s="84">
        <f>'BAR BB| Open rates'!B13*0.87*0.9+25</f>
        <v>9499.3000000000011</v>
      </c>
      <c r="C13" s="84">
        <f>'BAR BB| Open rates'!C13*0.87*0.9+25</f>
        <v>9499.3000000000011</v>
      </c>
      <c r="D13" s="84">
        <f>'BAR BB| Open rates'!D13*0.87*0.9+25</f>
        <v>7698.4000000000005</v>
      </c>
      <c r="E13" s="84">
        <f>'BAR BB| Open rates'!E13*0.87*0.9+25</f>
        <v>8716.3000000000011</v>
      </c>
      <c r="F13" s="84">
        <f>'BAR BB| Open rates'!F13*0.87*0.9+25</f>
        <v>8716.3000000000011</v>
      </c>
      <c r="G13" s="84">
        <f>'BAR BB| Open rates'!G13*0.87*0.9+25</f>
        <v>8716.3000000000011</v>
      </c>
      <c r="H13" s="84">
        <f>'BAR BB| Open rates'!H13*0.87*0.9+25</f>
        <v>10282.300000000001</v>
      </c>
      <c r="I13" s="84">
        <f>'BAR BB| Open rates'!I13*0.87*0.9+25</f>
        <v>7698.4000000000005</v>
      </c>
      <c r="J13" s="84">
        <f>'BAR BB| Open rates'!J13*0.87*0.9+25</f>
        <v>8716.3000000000011</v>
      </c>
      <c r="K13" s="84">
        <f>'BAR BB| Open rates'!K13*0.87*0.9+25</f>
        <v>7698.4000000000005</v>
      </c>
      <c r="L13" s="84">
        <f>'BAR BB| Open rates'!L13*0.87*0.9+25</f>
        <v>8716.3000000000011</v>
      </c>
      <c r="M13" s="84">
        <f>'BAR BB| Open rates'!M13*0.87*0.9+25</f>
        <v>8716.3000000000011</v>
      </c>
      <c r="N13" s="84">
        <f>'BAR BB| Open rates'!N13*0.87*0.9+25</f>
        <v>9499.3000000000011</v>
      </c>
      <c r="O13" s="84">
        <f>'BAR BB| Open rates'!O13*0.87*0.9+25</f>
        <v>9499.3000000000011</v>
      </c>
      <c r="P13" s="84">
        <f>'BAR BB| Open rates'!P13*0.87*0.9+25</f>
        <v>11065.300000000001</v>
      </c>
      <c r="Q13" s="84">
        <f>'BAR BB| Open rates'!Q13*0.87*0.9+25</f>
        <v>9499.3000000000011</v>
      </c>
      <c r="R13" s="84">
        <f>'BAR BB| Open rates'!R13*0.87*0.9+25</f>
        <v>7698.4000000000005</v>
      </c>
      <c r="S13" s="84">
        <f>'BAR BB| Open rates'!S13*0.87*0.9+25</f>
        <v>7698.4000000000005</v>
      </c>
      <c r="T13" s="84">
        <f>'BAR BB| Open rates'!T13*0.87*0.9+25</f>
        <v>11848.300000000001</v>
      </c>
      <c r="U13" s="84">
        <f>'BAR BB| Open rates'!U13*0.87*0.9+25</f>
        <v>9499.3000000000011</v>
      </c>
      <c r="V13" s="84">
        <f>'BAR BB| Open rates'!V13*0.87*0.9+25</f>
        <v>9499.3000000000011</v>
      </c>
      <c r="W13" s="84">
        <f>'BAR BB| Open rates'!W13*0.87*0.9+25</f>
        <v>11065.300000000001</v>
      </c>
      <c r="X13" s="84">
        <f>'BAR BB| Open rates'!X13*0.87*0.9+25</f>
        <v>11065.300000000001</v>
      </c>
      <c r="Y13" s="84">
        <f>'BAR BB| Open rates'!Y13*0.87*0.9+25</f>
        <v>9499.3000000000011</v>
      </c>
      <c r="Z13" s="84">
        <f>'BAR BB| Open rates'!Z13*0.87*0.9+25</f>
        <v>10282.300000000001</v>
      </c>
      <c r="AA13" s="84">
        <f>'BAR BB| Open rates'!AA13*0.87*0.9+25</f>
        <v>9499.3000000000011</v>
      </c>
      <c r="AB13" s="84">
        <f>'BAR BB| Open rates'!AB13*0.87*0.9+25</f>
        <v>10282.300000000001</v>
      </c>
      <c r="AC13" s="84">
        <f>'BAR BB| Open rates'!AC13*0.87*0.9+25</f>
        <v>9499.3000000000011</v>
      </c>
      <c r="AD13" s="84">
        <f>'BAR BB| Open rates'!AD13*0.87*0.9+25</f>
        <v>10282.300000000001</v>
      </c>
      <c r="AE13" s="84">
        <f>'BAR BB| Open rates'!AE13*0.87*0.9+25</f>
        <v>9499.3000000000011</v>
      </c>
      <c r="AF13" s="84">
        <f>'BAR BB| Open rates'!AF13*0.87*0.9+25</f>
        <v>10282.300000000001</v>
      </c>
      <c r="AG13" s="84">
        <f>'BAR BB| Open rates'!AG13*0.87*0.9+25</f>
        <v>9499.3000000000011</v>
      </c>
      <c r="AH13" s="84">
        <f>'BAR BB| Open rates'!AH13*0.87*0.9+25</f>
        <v>9499.3000000000011</v>
      </c>
      <c r="AI13" s="84">
        <f>'BAR BB| Open rates'!AI13*0.87*0.9+25</f>
        <v>10282.300000000001</v>
      </c>
      <c r="AJ13" s="84">
        <f>'BAR BB| Open rates'!AJ13*0.87*0.9+25</f>
        <v>10282.300000000001</v>
      </c>
      <c r="AK13" s="84">
        <f>'BAR BB| Open rates'!AK13*0.87*0.9+25</f>
        <v>11065.300000000001</v>
      </c>
      <c r="AL13" s="84">
        <f>'BAR BB| Open rates'!AL13*0.87*0.9+25</f>
        <v>10282.300000000001</v>
      </c>
      <c r="AM13" s="84">
        <f>'BAR BB| Open rates'!AM13*0.87*0.9+25</f>
        <v>11065.300000000001</v>
      </c>
      <c r="AN13" s="84">
        <f>'BAR BB| Open rates'!AN13*0.87*0.9+25</f>
        <v>10282.300000000001</v>
      </c>
      <c r="AO13" s="84">
        <f>'BAR BB| Open rates'!AO13*0.87*0.9+25</f>
        <v>11065.300000000001</v>
      </c>
      <c r="AP13" s="84">
        <f>'BAR BB| Open rates'!AP13*0.87*0.9+25</f>
        <v>10282.300000000001</v>
      </c>
      <c r="AQ13" s="84">
        <f>'BAR BB| Open rates'!AQ13*0.87*0.9+25</f>
        <v>10282.300000000001</v>
      </c>
      <c r="AR13" s="84">
        <f>'BAR BB| Open rates'!AR13*0.87*0.9+25</f>
        <v>10282.300000000001</v>
      </c>
      <c r="AS13" s="84">
        <f>'BAR BB| Open rates'!AS13*0.87*0.9+25</f>
        <v>8716.3000000000011</v>
      </c>
      <c r="AT13" s="84">
        <f>'BAR BB| Open rates'!AT13*0.87*0.9+25</f>
        <v>9499.3000000000011</v>
      </c>
      <c r="AU13" s="84">
        <f>'BAR BB| Open rates'!AU13*0.87*0.9+25</f>
        <v>8716.3000000000011</v>
      </c>
      <c r="AV13" s="84">
        <f>'BAR BB| Open rates'!AV13*0.87*0.9+25</f>
        <v>9499.3000000000011</v>
      </c>
      <c r="AW13" s="84">
        <f>'BAR BB| Open rates'!AW13*0.87*0.9+25</f>
        <v>8716.3000000000011</v>
      </c>
      <c r="AX13" s="84">
        <f>'BAR BB| Open rates'!AX13*0.87*0.9+25</f>
        <v>9499.3000000000011</v>
      </c>
      <c r="AY13" s="84">
        <f>'BAR BB| Open rates'!AY13*0.87*0.9+25</f>
        <v>8716.3000000000011</v>
      </c>
      <c r="AZ13" s="84">
        <f>'BAR BB| Open rates'!AZ13*0.87*0.9+25</f>
        <v>9499.3000000000011</v>
      </c>
      <c r="BA13" s="84">
        <f>'BAR BB| Open rates'!BA13*0.87*0.9+25</f>
        <v>8716.3000000000011</v>
      </c>
    </row>
    <row r="14" spans="1:53"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row>
    <row r="15" spans="1:53" s="14" customFormat="1" ht="12" customHeight="1" x14ac:dyDescent="0.2">
      <c r="A15" s="42" t="s">
        <v>159</v>
      </c>
      <c r="B15" s="84">
        <f>'BAR BB| Open rates'!B15*0.87*0.9+25</f>
        <v>11378.5</v>
      </c>
      <c r="C15" s="84">
        <f>'BAR BB| Open rates'!C15*0.87*0.9+25</f>
        <v>11378.5</v>
      </c>
      <c r="D15" s="84">
        <f>'BAR BB| Open rates'!D15*0.87*0.9+25</f>
        <v>9577.6</v>
      </c>
      <c r="E15" s="84">
        <f>'BAR BB| Open rates'!E15*0.87*0.9+25</f>
        <v>10595.5</v>
      </c>
      <c r="F15" s="84">
        <f>'BAR BB| Open rates'!F15*0.87*0.9+25</f>
        <v>10595.5</v>
      </c>
      <c r="G15" s="84">
        <f>'BAR BB| Open rates'!G15*0.87*0.9+25</f>
        <v>10595.5</v>
      </c>
      <c r="H15" s="84">
        <f>'BAR BB| Open rates'!H15*0.87*0.9+25</f>
        <v>12161.5</v>
      </c>
      <c r="I15" s="84">
        <f>'BAR BB| Open rates'!I15*0.87*0.9+25</f>
        <v>9577.6</v>
      </c>
      <c r="J15" s="84">
        <f>'BAR BB| Open rates'!J15*0.87*0.9+25</f>
        <v>10595.5</v>
      </c>
      <c r="K15" s="84">
        <f>'BAR BB| Open rates'!K15*0.87*0.9+25</f>
        <v>9577.6</v>
      </c>
      <c r="L15" s="84">
        <f>'BAR BB| Open rates'!L15*0.87*0.9+25</f>
        <v>10595.5</v>
      </c>
      <c r="M15" s="84">
        <f>'BAR BB| Open rates'!M15*0.87*0.9+25</f>
        <v>10595.5</v>
      </c>
      <c r="N15" s="84">
        <f>'BAR BB| Open rates'!N15*0.87*0.9+25</f>
        <v>11378.5</v>
      </c>
      <c r="O15" s="84">
        <f>'BAR BB| Open rates'!O15*0.87*0.9+25</f>
        <v>11378.5</v>
      </c>
      <c r="P15" s="84">
        <f>'BAR BB| Open rates'!P15*0.87*0.9+25</f>
        <v>12944.5</v>
      </c>
      <c r="Q15" s="84">
        <f>'BAR BB| Open rates'!Q15*0.87*0.9+25</f>
        <v>11378.5</v>
      </c>
      <c r="R15" s="84">
        <f>'BAR BB| Open rates'!R15*0.87*0.9+25</f>
        <v>9577.6</v>
      </c>
      <c r="S15" s="84">
        <f>'BAR BB| Open rates'!S15*0.87*0.9+25</f>
        <v>9577.6</v>
      </c>
      <c r="T15" s="84">
        <f>'BAR BB| Open rates'!T15*0.87*0.9+25</f>
        <v>13727.5</v>
      </c>
      <c r="U15" s="84">
        <f>'BAR BB| Open rates'!U15*0.87*0.9+25</f>
        <v>11378.5</v>
      </c>
      <c r="V15" s="84">
        <f>'BAR BB| Open rates'!V15*0.87*0.9+25</f>
        <v>11378.5</v>
      </c>
      <c r="W15" s="84">
        <f>'BAR BB| Open rates'!W15*0.87*0.9+25</f>
        <v>12944.5</v>
      </c>
      <c r="X15" s="84">
        <f>'BAR BB| Open rates'!X15*0.87*0.9+25</f>
        <v>12944.5</v>
      </c>
      <c r="Y15" s="84">
        <f>'BAR BB| Open rates'!Y15*0.87*0.9+25</f>
        <v>12161.5</v>
      </c>
      <c r="Z15" s="84">
        <f>'BAR BB| Open rates'!Z15*0.87*0.9+25</f>
        <v>12944.5</v>
      </c>
      <c r="AA15" s="84">
        <f>'BAR BB| Open rates'!AA15*0.87*0.9+25</f>
        <v>12161.5</v>
      </c>
      <c r="AB15" s="84">
        <f>'BAR BB| Open rates'!AB15*0.87*0.9+25</f>
        <v>12944.5</v>
      </c>
      <c r="AC15" s="84">
        <f>'BAR BB| Open rates'!AC15*0.87*0.9+25</f>
        <v>12161.5</v>
      </c>
      <c r="AD15" s="84">
        <f>'BAR BB| Open rates'!AD15*0.87*0.9+25</f>
        <v>12944.5</v>
      </c>
      <c r="AE15" s="84">
        <f>'BAR BB| Open rates'!AE15*0.87*0.9+25</f>
        <v>12161.5</v>
      </c>
      <c r="AF15" s="84">
        <f>'BAR BB| Open rates'!AF15*0.87*0.9+25</f>
        <v>12944.5</v>
      </c>
      <c r="AG15" s="84">
        <f>'BAR BB| Open rates'!AG15*0.87*0.9+25</f>
        <v>12161.5</v>
      </c>
      <c r="AH15" s="84">
        <f>'BAR BB| Open rates'!AH15*0.87*0.9+25</f>
        <v>12161.5</v>
      </c>
      <c r="AI15" s="84">
        <f>'BAR BB| Open rates'!AI15*0.87*0.9+25</f>
        <v>12944.5</v>
      </c>
      <c r="AJ15" s="84">
        <f>'BAR BB| Open rates'!AJ15*0.87*0.9+25</f>
        <v>12944.5</v>
      </c>
      <c r="AK15" s="84">
        <f>'BAR BB| Open rates'!AK15*0.87*0.9+25</f>
        <v>13727.5</v>
      </c>
      <c r="AL15" s="84">
        <f>'BAR BB| Open rates'!AL15*0.87*0.9+25</f>
        <v>12944.5</v>
      </c>
      <c r="AM15" s="84">
        <f>'BAR BB| Open rates'!AM15*0.87*0.9+25</f>
        <v>13727.5</v>
      </c>
      <c r="AN15" s="84">
        <f>'BAR BB| Open rates'!AN15*0.87*0.9+25</f>
        <v>12944.5</v>
      </c>
      <c r="AO15" s="84">
        <f>'BAR BB| Open rates'!AO15*0.87*0.9+25</f>
        <v>13727.5</v>
      </c>
      <c r="AP15" s="84">
        <f>'BAR BB| Open rates'!AP15*0.87*0.9+25</f>
        <v>12944.5</v>
      </c>
      <c r="AQ15" s="84">
        <f>'BAR BB| Open rates'!AQ15*0.87*0.9+25</f>
        <v>12944.5</v>
      </c>
      <c r="AR15" s="84">
        <f>'BAR BB| Open rates'!AR15*0.87*0.9+25</f>
        <v>12161.5</v>
      </c>
      <c r="AS15" s="84">
        <f>'BAR BB| Open rates'!AS15*0.87*0.9+25</f>
        <v>10595.5</v>
      </c>
      <c r="AT15" s="84">
        <f>'BAR BB| Open rates'!AT15*0.87*0.9+25</f>
        <v>11378.5</v>
      </c>
      <c r="AU15" s="84">
        <f>'BAR BB| Open rates'!AU15*0.87*0.9+25</f>
        <v>10595.5</v>
      </c>
      <c r="AV15" s="84">
        <f>'BAR BB| Open rates'!AV15*0.87*0.9+25</f>
        <v>11378.5</v>
      </c>
      <c r="AW15" s="84">
        <f>'BAR BB| Open rates'!AW15*0.87*0.9+25</f>
        <v>10595.5</v>
      </c>
      <c r="AX15" s="84">
        <f>'BAR BB| Open rates'!AX15*0.87*0.9+25</f>
        <v>11378.5</v>
      </c>
      <c r="AY15" s="84">
        <f>'BAR BB| Open rates'!AY15*0.87*0.9+25</f>
        <v>10595.5</v>
      </c>
      <c r="AZ15" s="84">
        <f>'BAR BB| Open rates'!AZ15*0.87*0.9+25</f>
        <v>11378.5</v>
      </c>
      <c r="BA15" s="84">
        <f>'BAR BB| Open rates'!BA15*0.87*0.9+25</f>
        <v>10595.5</v>
      </c>
    </row>
    <row r="16" spans="1:53" s="14" customFormat="1" ht="12" customHeight="1" x14ac:dyDescent="0.2">
      <c r="A16" s="33"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row>
    <row r="17" spans="1:53" s="14" customFormat="1" ht="12" customHeight="1" x14ac:dyDescent="0.2">
      <c r="A17" s="42" t="s">
        <v>159</v>
      </c>
      <c r="B17" s="84">
        <f>'BAR BB| Open rates'!B17*0.87*0.9+25</f>
        <v>11770</v>
      </c>
      <c r="C17" s="84">
        <f>'BAR BB| Open rates'!C17*0.87*0.9+25</f>
        <v>11770</v>
      </c>
      <c r="D17" s="84">
        <f>'BAR BB| Open rates'!D17*0.87*0.9+25</f>
        <v>9969.1</v>
      </c>
      <c r="E17" s="84">
        <f>'BAR BB| Open rates'!E17*0.87*0.9+25</f>
        <v>10987</v>
      </c>
      <c r="F17" s="84">
        <f>'BAR BB| Open rates'!F17*0.87*0.9+25</f>
        <v>10987</v>
      </c>
      <c r="G17" s="84">
        <f>'BAR BB| Open rates'!G17*0.87*0.9+25</f>
        <v>10987</v>
      </c>
      <c r="H17" s="84">
        <f>'BAR BB| Open rates'!H17*0.87*0.9+25</f>
        <v>12553</v>
      </c>
      <c r="I17" s="84">
        <f>'BAR BB| Open rates'!I17*0.87*0.9+25</f>
        <v>9969.1</v>
      </c>
      <c r="J17" s="84">
        <f>'BAR BB| Open rates'!J17*0.87*0.9+25</f>
        <v>10987</v>
      </c>
      <c r="K17" s="84">
        <f>'BAR BB| Open rates'!K17*0.87*0.9+25</f>
        <v>9969.1</v>
      </c>
      <c r="L17" s="84">
        <f>'BAR BB| Open rates'!L17*0.87*0.9+25</f>
        <v>10987</v>
      </c>
      <c r="M17" s="84">
        <f>'BAR BB| Open rates'!M17*0.87*0.9+25</f>
        <v>10987</v>
      </c>
      <c r="N17" s="84">
        <f>'BAR BB| Open rates'!N17*0.87*0.9+25</f>
        <v>11770</v>
      </c>
      <c r="O17" s="84">
        <f>'BAR BB| Open rates'!O17*0.87*0.9+25</f>
        <v>11770</v>
      </c>
      <c r="P17" s="84">
        <f>'BAR BB| Open rates'!P17*0.87*0.9+25</f>
        <v>13336</v>
      </c>
      <c r="Q17" s="84">
        <f>'BAR BB| Open rates'!Q17*0.87*0.9+25</f>
        <v>11770</v>
      </c>
      <c r="R17" s="84">
        <f>'BAR BB| Open rates'!R17*0.87*0.9+25</f>
        <v>9969.1</v>
      </c>
      <c r="S17" s="84">
        <f>'BAR BB| Open rates'!S17*0.87*0.9+25</f>
        <v>9969.1</v>
      </c>
      <c r="T17" s="84">
        <f>'BAR BB| Open rates'!T17*0.87*0.9+25</f>
        <v>14119</v>
      </c>
      <c r="U17" s="84">
        <f>'BAR BB| Open rates'!U17*0.87*0.9+25</f>
        <v>11770</v>
      </c>
      <c r="V17" s="84">
        <f>'BAR BB| Open rates'!V17*0.87*0.9+25</f>
        <v>11770</v>
      </c>
      <c r="W17" s="84">
        <f>'BAR BB| Open rates'!W17*0.87*0.9+25</f>
        <v>13336</v>
      </c>
      <c r="X17" s="84">
        <f>'BAR BB| Open rates'!X17*0.87*0.9+25</f>
        <v>13336</v>
      </c>
      <c r="Y17" s="84">
        <f>'BAR BB| Open rates'!Y17*0.87*0.9+25</f>
        <v>13727.5</v>
      </c>
      <c r="Z17" s="84">
        <f>'BAR BB| Open rates'!Z17*0.87*0.9+25</f>
        <v>14510.5</v>
      </c>
      <c r="AA17" s="84">
        <f>'BAR BB| Open rates'!AA17*0.87*0.9+25</f>
        <v>13727.5</v>
      </c>
      <c r="AB17" s="84">
        <f>'BAR BB| Open rates'!AB17*0.87*0.9+25</f>
        <v>14510.5</v>
      </c>
      <c r="AC17" s="84">
        <f>'BAR BB| Open rates'!AC17*0.87*0.9+25</f>
        <v>13727.5</v>
      </c>
      <c r="AD17" s="84">
        <f>'BAR BB| Open rates'!AD17*0.87*0.9+25</f>
        <v>14510.5</v>
      </c>
      <c r="AE17" s="84">
        <f>'BAR BB| Open rates'!AE17*0.87*0.9+25</f>
        <v>13727.5</v>
      </c>
      <c r="AF17" s="84">
        <f>'BAR BB| Open rates'!AF17*0.87*0.9+25</f>
        <v>14510.5</v>
      </c>
      <c r="AG17" s="84">
        <f>'BAR BB| Open rates'!AG17*0.87*0.9+25</f>
        <v>13727.5</v>
      </c>
      <c r="AH17" s="84">
        <f>'BAR BB| Open rates'!AH17*0.87*0.9+25</f>
        <v>13727.5</v>
      </c>
      <c r="AI17" s="84">
        <f>'BAR BB| Open rates'!AI17*0.87*0.9+25</f>
        <v>14510.5</v>
      </c>
      <c r="AJ17" s="84">
        <f>'BAR BB| Open rates'!AJ17*0.87*0.9+25</f>
        <v>14510.5</v>
      </c>
      <c r="AK17" s="84">
        <f>'BAR BB| Open rates'!AK17*0.87*0.9+25</f>
        <v>15293.5</v>
      </c>
      <c r="AL17" s="84">
        <f>'BAR BB| Open rates'!AL17*0.87*0.9+25</f>
        <v>14510.5</v>
      </c>
      <c r="AM17" s="84">
        <f>'BAR BB| Open rates'!AM17*0.87*0.9+25</f>
        <v>15293.5</v>
      </c>
      <c r="AN17" s="84">
        <f>'BAR BB| Open rates'!AN17*0.87*0.9+25</f>
        <v>14510.5</v>
      </c>
      <c r="AO17" s="84">
        <f>'BAR BB| Open rates'!AO17*0.87*0.9+25</f>
        <v>15293.5</v>
      </c>
      <c r="AP17" s="84">
        <f>'BAR BB| Open rates'!AP17*0.87*0.9+25</f>
        <v>14510.5</v>
      </c>
      <c r="AQ17" s="84">
        <f>'BAR BB| Open rates'!AQ17*0.87*0.9+25</f>
        <v>14510.5</v>
      </c>
      <c r="AR17" s="84">
        <f>'BAR BB| Open rates'!AR17*0.87*0.9+25</f>
        <v>12553</v>
      </c>
      <c r="AS17" s="84">
        <f>'BAR BB| Open rates'!AS17*0.87*0.9+25</f>
        <v>10987</v>
      </c>
      <c r="AT17" s="84">
        <f>'BAR BB| Open rates'!AT17*0.87*0.9+25</f>
        <v>11770</v>
      </c>
      <c r="AU17" s="84">
        <f>'BAR BB| Open rates'!AU17*0.87*0.9+25</f>
        <v>10987</v>
      </c>
      <c r="AV17" s="84">
        <f>'BAR BB| Open rates'!AV17*0.87*0.9+25</f>
        <v>11770</v>
      </c>
      <c r="AW17" s="84">
        <f>'BAR BB| Open rates'!AW17*0.87*0.9+25</f>
        <v>10987</v>
      </c>
      <c r="AX17" s="84">
        <f>'BAR BB| Open rates'!AX17*0.87*0.9+25</f>
        <v>11770</v>
      </c>
      <c r="AY17" s="84">
        <f>'BAR BB| Open rates'!AY17*0.87*0.9+25</f>
        <v>10987</v>
      </c>
      <c r="AZ17" s="84">
        <f>'BAR BB| Open rates'!AZ17*0.87*0.9+25</f>
        <v>11770</v>
      </c>
      <c r="BA17" s="84">
        <f>'BAR BB| Open rates'!BA17*0.87*0.9+25</f>
        <v>10987</v>
      </c>
    </row>
    <row r="18" spans="1:53" s="14" customFormat="1" ht="12" customHeight="1" x14ac:dyDescent="0.2">
      <c r="A18" s="33"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row>
    <row r="19" spans="1:53" s="14" customFormat="1" ht="12" customHeight="1" x14ac:dyDescent="0.2">
      <c r="A19" s="42" t="s">
        <v>8</v>
      </c>
      <c r="B19" s="84">
        <f>'BAR BB| Open rates'!B19*0.87*0.9+25</f>
        <v>13257.7</v>
      </c>
      <c r="C19" s="84">
        <f>'BAR BB| Open rates'!C19*0.87*0.9+25</f>
        <v>13257.7</v>
      </c>
      <c r="D19" s="84">
        <f>'BAR BB| Open rates'!D19*0.87*0.9+25</f>
        <v>11456.800000000001</v>
      </c>
      <c r="E19" s="84">
        <f>'BAR BB| Open rates'!E19*0.87*0.9+25</f>
        <v>12474.7</v>
      </c>
      <c r="F19" s="84">
        <f>'BAR BB| Open rates'!F19*0.87*0.9+25</f>
        <v>12474.7</v>
      </c>
      <c r="G19" s="84">
        <f>'BAR BB| Open rates'!G19*0.87*0.9+25</f>
        <v>12474.7</v>
      </c>
      <c r="H19" s="84">
        <f>'BAR BB| Open rates'!H19*0.87*0.9+25</f>
        <v>14040.7</v>
      </c>
      <c r="I19" s="84">
        <f>'BAR BB| Open rates'!I19*0.87*0.9+25</f>
        <v>11456.800000000001</v>
      </c>
      <c r="J19" s="84">
        <f>'BAR BB| Open rates'!J19*0.87*0.9+25</f>
        <v>12474.7</v>
      </c>
      <c r="K19" s="84">
        <f>'BAR BB| Open rates'!K19*0.87*0.9+25</f>
        <v>11456.800000000001</v>
      </c>
      <c r="L19" s="84">
        <f>'BAR BB| Open rates'!L19*0.87*0.9+25</f>
        <v>12474.7</v>
      </c>
      <c r="M19" s="84">
        <f>'BAR BB| Open rates'!M19*0.87*0.9+25</f>
        <v>12474.7</v>
      </c>
      <c r="N19" s="84">
        <f>'BAR BB| Open rates'!N19*0.87*0.9+25</f>
        <v>13257.7</v>
      </c>
      <c r="O19" s="84">
        <f>'BAR BB| Open rates'!O19*0.87*0.9+25</f>
        <v>13257.7</v>
      </c>
      <c r="P19" s="84">
        <f>'BAR BB| Open rates'!P19*0.87*0.9+25</f>
        <v>14823.7</v>
      </c>
      <c r="Q19" s="84">
        <f>'BAR BB| Open rates'!Q19*0.87*0.9+25</f>
        <v>13257.7</v>
      </c>
      <c r="R19" s="84">
        <f>'BAR BB| Open rates'!R19*0.87*0.9+25</f>
        <v>11456.800000000001</v>
      </c>
      <c r="S19" s="84">
        <f>'BAR BB| Open rates'!S19*0.87*0.9+25</f>
        <v>11456.800000000001</v>
      </c>
      <c r="T19" s="84">
        <f>'BAR BB| Open rates'!T19*0.87*0.9+25</f>
        <v>15606.7</v>
      </c>
      <c r="U19" s="84">
        <f>'BAR BB| Open rates'!U19*0.87*0.9+25</f>
        <v>13257.7</v>
      </c>
      <c r="V19" s="84">
        <f>'BAR BB| Open rates'!V19*0.87*0.9+25</f>
        <v>13257.7</v>
      </c>
      <c r="W19" s="84">
        <f>'BAR BB| Open rates'!W19*0.87*0.9+25</f>
        <v>14823.7</v>
      </c>
      <c r="X19" s="84">
        <f>'BAR BB| Open rates'!X19*0.87*0.9+25</f>
        <v>14823.7</v>
      </c>
      <c r="Y19" s="84">
        <f>'BAR BB| Open rates'!Y19*0.87*0.9+25</f>
        <v>17955.7</v>
      </c>
      <c r="Z19" s="84">
        <f>'BAR BB| Open rates'!Z19*0.87*0.9+25</f>
        <v>18738.7</v>
      </c>
      <c r="AA19" s="84">
        <f>'BAR BB| Open rates'!AA19*0.87*0.9+25</f>
        <v>17955.7</v>
      </c>
      <c r="AB19" s="84">
        <f>'BAR BB| Open rates'!AB19*0.87*0.9+25</f>
        <v>18738.7</v>
      </c>
      <c r="AC19" s="84">
        <f>'BAR BB| Open rates'!AC19*0.87*0.9+25</f>
        <v>17955.7</v>
      </c>
      <c r="AD19" s="84">
        <f>'BAR BB| Open rates'!AD19*0.87*0.9+25</f>
        <v>18738.7</v>
      </c>
      <c r="AE19" s="84">
        <f>'BAR BB| Open rates'!AE19*0.87*0.9+25</f>
        <v>17955.7</v>
      </c>
      <c r="AF19" s="84">
        <f>'BAR BB| Open rates'!AF19*0.87*0.9+25</f>
        <v>18738.7</v>
      </c>
      <c r="AG19" s="84">
        <f>'BAR BB| Open rates'!AG19*0.87*0.9+25</f>
        <v>17955.7</v>
      </c>
      <c r="AH19" s="84">
        <f>'BAR BB| Open rates'!AH19*0.87*0.9+25</f>
        <v>17955.7</v>
      </c>
      <c r="AI19" s="84">
        <f>'BAR BB| Open rates'!AI19*0.87*0.9+25</f>
        <v>18738.7</v>
      </c>
      <c r="AJ19" s="84">
        <f>'BAR BB| Open rates'!AJ19*0.87*0.9+25</f>
        <v>18738.7</v>
      </c>
      <c r="AK19" s="84">
        <f>'BAR BB| Open rates'!AK19*0.87*0.9+25</f>
        <v>19521.7</v>
      </c>
      <c r="AL19" s="84">
        <f>'BAR BB| Open rates'!AL19*0.87*0.9+25</f>
        <v>18738.7</v>
      </c>
      <c r="AM19" s="84">
        <f>'BAR BB| Open rates'!AM19*0.87*0.9+25</f>
        <v>19521.7</v>
      </c>
      <c r="AN19" s="84">
        <f>'BAR BB| Open rates'!AN19*0.87*0.9+25</f>
        <v>18738.7</v>
      </c>
      <c r="AO19" s="84">
        <f>'BAR BB| Open rates'!AO19*0.87*0.9+25</f>
        <v>19521.7</v>
      </c>
      <c r="AP19" s="84">
        <f>'BAR BB| Open rates'!AP19*0.87*0.9+25</f>
        <v>18738.7</v>
      </c>
      <c r="AQ19" s="84">
        <f>'BAR BB| Open rates'!AQ19*0.87*0.9+25</f>
        <v>18738.7</v>
      </c>
      <c r="AR19" s="84">
        <f>'BAR BB| Open rates'!AR19*0.87*0.9+25</f>
        <v>14040.7</v>
      </c>
      <c r="AS19" s="84">
        <f>'BAR BB| Open rates'!AS19*0.87*0.9+25</f>
        <v>12474.7</v>
      </c>
      <c r="AT19" s="84">
        <f>'BAR BB| Open rates'!AT19*0.87*0.9+25</f>
        <v>13257.7</v>
      </c>
      <c r="AU19" s="84">
        <f>'BAR BB| Open rates'!AU19*0.87*0.9+25</f>
        <v>12474.7</v>
      </c>
      <c r="AV19" s="84">
        <f>'BAR BB| Open rates'!AV19*0.87*0.9+25</f>
        <v>13257.7</v>
      </c>
      <c r="AW19" s="84">
        <f>'BAR BB| Open rates'!AW19*0.87*0.9+25</f>
        <v>12474.7</v>
      </c>
      <c r="AX19" s="84">
        <f>'BAR BB| Open rates'!AX19*0.87*0.9+25</f>
        <v>13257.7</v>
      </c>
      <c r="AY19" s="84">
        <f>'BAR BB| Open rates'!AY19*0.87*0.9+25</f>
        <v>12474.7</v>
      </c>
      <c r="AZ19" s="84">
        <f>'BAR BB| Open rates'!AZ19*0.87*0.9+25</f>
        <v>13257.7</v>
      </c>
      <c r="BA19" s="84">
        <f>'BAR BB| Open rates'!BA19*0.87*0.9+25</f>
        <v>12474.7</v>
      </c>
    </row>
    <row r="20" spans="1:53"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row>
    <row r="21" spans="1:53" s="14" customFormat="1" ht="12" customHeight="1" x14ac:dyDescent="0.2">
      <c r="A21" s="42" t="s">
        <v>8</v>
      </c>
      <c r="B21" s="84">
        <f>'BAR BB| Open rates'!B21*0.87*0.9+25</f>
        <v>17955.7</v>
      </c>
      <c r="C21" s="84">
        <f>'BAR BB| Open rates'!C21*0.87*0.9+25</f>
        <v>17955.7</v>
      </c>
      <c r="D21" s="84">
        <f>'BAR BB| Open rates'!D21*0.87*0.9+25</f>
        <v>16154.800000000001</v>
      </c>
      <c r="E21" s="84">
        <f>'BAR BB| Open rates'!E21*0.87*0.9+25</f>
        <v>17172.7</v>
      </c>
      <c r="F21" s="84">
        <f>'BAR BB| Open rates'!F21*0.87*0.9+25</f>
        <v>17172.7</v>
      </c>
      <c r="G21" s="84">
        <f>'BAR BB| Open rates'!G21*0.87*0.9+25</f>
        <v>17172.7</v>
      </c>
      <c r="H21" s="84">
        <f>'BAR BB| Open rates'!H21*0.87*0.9+25</f>
        <v>18738.7</v>
      </c>
      <c r="I21" s="84">
        <f>'BAR BB| Open rates'!I21*0.87*0.9+25</f>
        <v>16154.800000000001</v>
      </c>
      <c r="J21" s="84">
        <f>'BAR BB| Open rates'!J21*0.87*0.9+25</f>
        <v>17172.7</v>
      </c>
      <c r="K21" s="84">
        <f>'BAR BB| Open rates'!K21*0.87*0.9+25</f>
        <v>16154.800000000001</v>
      </c>
      <c r="L21" s="84">
        <f>'BAR BB| Open rates'!L21*0.87*0.9+25</f>
        <v>17172.7</v>
      </c>
      <c r="M21" s="84">
        <f>'BAR BB| Open rates'!M21*0.87*0.9+25</f>
        <v>17172.7</v>
      </c>
      <c r="N21" s="84">
        <f>'BAR BB| Open rates'!N21*0.87*0.9+25</f>
        <v>17955.7</v>
      </c>
      <c r="O21" s="84">
        <f>'BAR BB| Open rates'!O21*0.87*0.9+25</f>
        <v>17955.7</v>
      </c>
      <c r="P21" s="84">
        <f>'BAR BB| Open rates'!P21*0.87*0.9+25</f>
        <v>19521.7</v>
      </c>
      <c r="Q21" s="84">
        <f>'BAR BB| Open rates'!Q21*0.87*0.9+25</f>
        <v>17955.7</v>
      </c>
      <c r="R21" s="84">
        <f>'BAR BB| Open rates'!R21*0.87*0.9+25</f>
        <v>16154.800000000001</v>
      </c>
      <c r="S21" s="84">
        <f>'BAR BB| Open rates'!S21*0.87*0.9+25</f>
        <v>16154.800000000001</v>
      </c>
      <c r="T21" s="84">
        <f>'BAR BB| Open rates'!T21*0.87*0.9+25</f>
        <v>20304.7</v>
      </c>
      <c r="U21" s="84">
        <f>'BAR BB| Open rates'!U21*0.87*0.9+25</f>
        <v>17955.7</v>
      </c>
      <c r="V21" s="84">
        <f>'BAR BB| Open rates'!V21*0.87*0.9+25</f>
        <v>17955.7</v>
      </c>
      <c r="W21" s="84">
        <f>'BAR BB| Open rates'!W21*0.87*0.9+25</f>
        <v>19521.7</v>
      </c>
      <c r="X21" s="84">
        <f>'BAR BB| Open rates'!X21*0.87*0.9+25</f>
        <v>19521.7</v>
      </c>
      <c r="Y21" s="84">
        <f>'BAR BB| Open rates'!Y21*0.87*0.9+25</f>
        <v>23436.7</v>
      </c>
      <c r="Z21" s="84">
        <f>'BAR BB| Open rates'!Z21*0.87*0.9+25</f>
        <v>24219.7</v>
      </c>
      <c r="AA21" s="84">
        <f>'BAR BB| Open rates'!AA21*0.87*0.9+25</f>
        <v>23436.7</v>
      </c>
      <c r="AB21" s="84">
        <f>'BAR BB| Open rates'!AB21*0.87*0.9+25</f>
        <v>24219.7</v>
      </c>
      <c r="AC21" s="84">
        <f>'BAR BB| Open rates'!AC21*0.87*0.9+25</f>
        <v>23436.7</v>
      </c>
      <c r="AD21" s="84">
        <f>'BAR BB| Open rates'!AD21*0.87*0.9+25</f>
        <v>24219.7</v>
      </c>
      <c r="AE21" s="84">
        <f>'BAR BB| Open rates'!AE21*0.87*0.9+25</f>
        <v>23436.7</v>
      </c>
      <c r="AF21" s="84">
        <f>'BAR BB| Open rates'!AF21*0.87*0.9+25</f>
        <v>24219.7</v>
      </c>
      <c r="AG21" s="84">
        <f>'BAR BB| Open rates'!AG21*0.87*0.9+25</f>
        <v>23436.7</v>
      </c>
      <c r="AH21" s="84">
        <f>'BAR BB| Open rates'!AH21*0.87*0.9+25</f>
        <v>23436.7</v>
      </c>
      <c r="AI21" s="84">
        <f>'BAR BB| Open rates'!AI21*0.87*0.9+25</f>
        <v>24219.7</v>
      </c>
      <c r="AJ21" s="84">
        <f>'BAR BB| Open rates'!AJ21*0.87*0.9+25</f>
        <v>24219.7</v>
      </c>
      <c r="AK21" s="84">
        <f>'BAR BB| Open rates'!AK21*0.87*0.9+25</f>
        <v>25002.7</v>
      </c>
      <c r="AL21" s="84">
        <f>'BAR BB| Open rates'!AL21*0.87*0.9+25</f>
        <v>24219.7</v>
      </c>
      <c r="AM21" s="84">
        <f>'BAR BB| Open rates'!AM21*0.87*0.9+25</f>
        <v>25002.7</v>
      </c>
      <c r="AN21" s="84">
        <f>'BAR BB| Open rates'!AN21*0.87*0.9+25</f>
        <v>24219.7</v>
      </c>
      <c r="AO21" s="84">
        <f>'BAR BB| Open rates'!AO21*0.87*0.9+25</f>
        <v>25002.7</v>
      </c>
      <c r="AP21" s="84">
        <f>'BAR BB| Open rates'!AP21*0.87*0.9+25</f>
        <v>24219.7</v>
      </c>
      <c r="AQ21" s="84">
        <f>'BAR BB| Open rates'!AQ21*0.87*0.9+25</f>
        <v>24219.7</v>
      </c>
      <c r="AR21" s="84">
        <f>'BAR BB| Open rates'!AR21*0.87*0.9+25</f>
        <v>18738.7</v>
      </c>
      <c r="AS21" s="84">
        <f>'BAR BB| Open rates'!AS21*0.87*0.9+25</f>
        <v>17172.7</v>
      </c>
      <c r="AT21" s="84">
        <f>'BAR BB| Open rates'!AT21*0.87*0.9+25</f>
        <v>17955.7</v>
      </c>
      <c r="AU21" s="84">
        <f>'BAR BB| Open rates'!AU21*0.87*0.9+25</f>
        <v>17172.7</v>
      </c>
      <c r="AV21" s="84">
        <f>'BAR BB| Open rates'!AV21*0.87*0.9+25</f>
        <v>17955.7</v>
      </c>
      <c r="AW21" s="84">
        <f>'BAR BB| Open rates'!AW21*0.87*0.9+25</f>
        <v>17172.7</v>
      </c>
      <c r="AX21" s="84">
        <f>'BAR BB| Open rates'!AX21*0.87*0.9+25</f>
        <v>17955.7</v>
      </c>
      <c r="AY21" s="84">
        <f>'BAR BB| Open rates'!AY21*0.87*0.9+25</f>
        <v>17172.7</v>
      </c>
      <c r="AZ21" s="84">
        <f>'BAR BB| Open rates'!AZ21*0.87*0.9+25</f>
        <v>17955.7</v>
      </c>
      <c r="BA21" s="84">
        <f>'BAR BB| Open rates'!BA21*0.87*0.9+25</f>
        <v>17172.7</v>
      </c>
    </row>
    <row r="22" spans="1:53" s="14" customFormat="1" ht="12" hidden="1" customHeight="1" x14ac:dyDescent="0.2">
      <c r="A22" s="134" t="s">
        <v>158</v>
      </c>
    </row>
    <row r="23" spans="1:53" s="14" customFormat="1" ht="12" hidden="1" customHeight="1" x14ac:dyDescent="0.2">
      <c r="A23" s="42" t="s">
        <v>8</v>
      </c>
    </row>
    <row r="24" spans="1:53" s="14" customFormat="1" ht="12" customHeight="1" x14ac:dyDescent="0.2">
      <c r="A24" s="123"/>
    </row>
    <row r="25" spans="1:53" s="14" customFormat="1" ht="12" customHeight="1" x14ac:dyDescent="0.2">
      <c r="A25" s="216" t="s">
        <v>157</v>
      </c>
    </row>
    <row r="26" spans="1:53" s="14" customFormat="1" ht="12" customHeight="1" x14ac:dyDescent="0.2">
      <c r="A26" s="216"/>
    </row>
    <row r="27" spans="1:53" s="14" customFormat="1" ht="12" customHeight="1" x14ac:dyDescent="0.2">
      <c r="A27" s="216"/>
    </row>
    <row r="28" spans="1:53" s="14" customFormat="1" ht="12" customHeight="1" x14ac:dyDescent="0.2">
      <c r="A28" s="20"/>
    </row>
    <row r="29" spans="1:53" customFormat="1" ht="12.75" x14ac:dyDescent="0.2">
      <c r="A29" s="139" t="s">
        <v>80</v>
      </c>
    </row>
    <row r="30" spans="1:53" s="31" customFormat="1" ht="38.25" customHeight="1" x14ac:dyDescent="0.2">
      <c r="A30" s="181" t="s">
        <v>228</v>
      </c>
    </row>
    <row r="31" spans="1:53" customFormat="1" ht="38.25" customHeight="1" x14ac:dyDescent="0.2">
      <c r="A31" s="150" t="s">
        <v>231</v>
      </c>
    </row>
    <row r="32" spans="1:53" customFormat="1" ht="12.75" x14ac:dyDescent="0.2">
      <c r="A32" s="1"/>
    </row>
    <row r="33" spans="1:1" customFormat="1" ht="12.75" x14ac:dyDescent="0.2">
      <c r="A33" s="137" t="s">
        <v>58</v>
      </c>
    </row>
    <row r="34" spans="1:1" s="13" customFormat="1" ht="35.25" customHeight="1" x14ac:dyDescent="0.2">
      <c r="A34" s="150" t="s">
        <v>163</v>
      </c>
    </row>
    <row r="35" spans="1:1" s="13" customFormat="1" ht="35.25" customHeight="1" x14ac:dyDescent="0.2">
      <c r="A35" s="150" t="s">
        <v>190</v>
      </c>
    </row>
    <row r="36" spans="1:1" s="13" customFormat="1" ht="35.25" customHeight="1" x14ac:dyDescent="0.2">
      <c r="A36" s="150" t="s">
        <v>164</v>
      </c>
    </row>
    <row r="37" spans="1:1" s="13" customFormat="1" ht="13.5" customHeight="1" x14ac:dyDescent="0.2">
      <c r="A37" s="150" t="s">
        <v>165</v>
      </c>
    </row>
    <row r="38" spans="1:1" s="13" customFormat="1" ht="35.25" customHeight="1" x14ac:dyDescent="0.2">
      <c r="A38" s="150" t="s">
        <v>162</v>
      </c>
    </row>
    <row r="39" spans="1:1" s="13" customFormat="1" ht="35.25" customHeight="1" x14ac:dyDescent="0.2">
      <c r="A39" s="145" t="s">
        <v>173</v>
      </c>
    </row>
    <row r="40" spans="1:1" ht="12" customHeight="1" x14ac:dyDescent="0.2">
      <c r="A40" s="151"/>
    </row>
    <row r="41" spans="1:1" x14ac:dyDescent="0.2">
      <c r="A41" s="140" t="s">
        <v>80</v>
      </c>
    </row>
    <row r="42" spans="1:1" ht="12" customHeight="1" x14ac:dyDescent="0.2">
      <c r="A42" s="242" t="s">
        <v>152</v>
      </c>
    </row>
    <row r="43" spans="1:1" x14ac:dyDescent="0.2">
      <c r="A43" s="243"/>
    </row>
    <row r="45" spans="1:1" x14ac:dyDescent="0.2">
      <c r="A45" s="141" t="s">
        <v>65</v>
      </c>
    </row>
    <row r="46" spans="1:1" ht="84" x14ac:dyDescent="0.2">
      <c r="A46" s="142" t="s">
        <v>81</v>
      </c>
    </row>
  </sheetData>
  <mergeCells count="2">
    <mergeCell ref="A25:A27"/>
    <mergeCell ref="A42:A43"/>
  </mergeCells>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BA57"/>
  <sheetViews>
    <sheetView tabSelected="1" zoomScaleNormal="100" workbookViewId="0">
      <pane xSplit="1" topLeftCell="B1" activePane="topRight" state="frozen"/>
      <selection pane="topRight" activeCell="A39" sqref="A39:A52"/>
    </sheetView>
  </sheetViews>
  <sheetFormatPr defaultColWidth="9.5703125" defaultRowHeight="12" x14ac:dyDescent="0.2"/>
  <cols>
    <col min="1" max="1" width="41.42578125" style="1" customWidth="1"/>
    <col min="2" max="2" width="9.85546875" style="2" bestFit="1" customWidth="1"/>
    <col min="3" max="3" width="9.85546875" style="2" customWidth="1"/>
    <col min="4" max="7" width="9.85546875" style="2" bestFit="1" customWidth="1"/>
    <col min="8" max="8" width="9.85546875" style="2" customWidth="1"/>
    <col min="9" max="43" width="9.85546875" style="2" bestFit="1" customWidth="1"/>
    <col min="44" max="44" width="9.5703125" style="2"/>
    <col min="45" max="53" width="9.85546875" style="2" bestFit="1" customWidth="1"/>
    <col min="54" max="16384" width="9.5703125" style="2"/>
  </cols>
  <sheetData>
    <row r="1" spans="1:53" s="5" customFormat="1" ht="24.75" customHeight="1" x14ac:dyDescent="0.2">
      <c r="A1" s="47" t="s">
        <v>50</v>
      </c>
    </row>
    <row r="2" spans="1:53" s="5" customFormat="1" ht="12.75" x14ac:dyDescent="0.2">
      <c r="A2" s="67" t="s">
        <v>5</v>
      </c>
    </row>
    <row r="3" spans="1:53" s="172" customFormat="1" ht="29.25" customHeight="1" x14ac:dyDescent="0.2">
      <c r="A3" s="171" t="s">
        <v>52</v>
      </c>
      <c r="B3" s="148">
        <v>45401</v>
      </c>
      <c r="C3" s="148">
        <v>45402</v>
      </c>
      <c r="D3" s="148">
        <v>45403</v>
      </c>
      <c r="E3" s="148">
        <v>45408</v>
      </c>
      <c r="F3" s="148">
        <v>45413</v>
      </c>
      <c r="G3" s="148">
        <v>45417</v>
      </c>
      <c r="H3" s="148">
        <v>45421</v>
      </c>
      <c r="I3" s="148">
        <v>45424</v>
      </c>
      <c r="J3" s="148">
        <v>45429</v>
      </c>
      <c r="K3" s="148">
        <v>45431</v>
      </c>
      <c r="L3" s="148">
        <v>45436</v>
      </c>
      <c r="M3" s="148">
        <v>45438</v>
      </c>
      <c r="N3" s="148">
        <v>45443</v>
      </c>
      <c r="O3" s="148">
        <v>45444</v>
      </c>
      <c r="P3" s="148">
        <v>45446</v>
      </c>
      <c r="Q3" s="148">
        <v>45451</v>
      </c>
      <c r="R3" s="148">
        <v>45452</v>
      </c>
      <c r="S3" s="148">
        <v>45457</v>
      </c>
      <c r="T3" s="214">
        <v>45460</v>
      </c>
      <c r="U3" s="148">
        <v>45465</v>
      </c>
      <c r="V3" s="148">
        <v>45468</v>
      </c>
      <c r="W3" s="148">
        <v>45471</v>
      </c>
      <c r="X3" s="148">
        <v>45473</v>
      </c>
      <c r="Y3" s="148">
        <v>45474</v>
      </c>
      <c r="Z3" s="148">
        <v>45478</v>
      </c>
      <c r="AA3" s="148">
        <v>45481</v>
      </c>
      <c r="AB3" s="148">
        <v>45485</v>
      </c>
      <c r="AC3" s="148">
        <v>45488</v>
      </c>
      <c r="AD3" s="148">
        <v>45492</v>
      </c>
      <c r="AE3" s="148">
        <v>45495</v>
      </c>
      <c r="AF3" s="148">
        <v>45499</v>
      </c>
      <c r="AG3" s="148">
        <v>45502</v>
      </c>
      <c r="AH3" s="148">
        <v>45505</v>
      </c>
      <c r="AI3" s="148">
        <v>45506</v>
      </c>
      <c r="AJ3" s="148">
        <v>45509</v>
      </c>
      <c r="AK3" s="148">
        <v>45513</v>
      </c>
      <c r="AL3" s="148">
        <v>45516</v>
      </c>
      <c r="AM3" s="148">
        <v>45520</v>
      </c>
      <c r="AN3" s="148">
        <v>45523</v>
      </c>
      <c r="AO3" s="148">
        <v>45526</v>
      </c>
      <c r="AP3" s="148">
        <v>45532</v>
      </c>
      <c r="AQ3" s="148">
        <v>45534</v>
      </c>
      <c r="AR3" s="148">
        <v>45536</v>
      </c>
      <c r="AS3" s="148">
        <v>45537</v>
      </c>
      <c r="AT3" s="148">
        <v>45541</v>
      </c>
      <c r="AU3" s="148">
        <v>45544</v>
      </c>
      <c r="AV3" s="148">
        <v>45548</v>
      </c>
      <c r="AW3" s="148">
        <v>45551</v>
      </c>
      <c r="AX3" s="148">
        <v>45555</v>
      </c>
      <c r="AY3" s="148">
        <v>45558</v>
      </c>
      <c r="AZ3" s="148">
        <v>45562</v>
      </c>
      <c r="BA3" s="148">
        <v>45565</v>
      </c>
    </row>
    <row r="4" spans="1:53" s="172" customFormat="1" ht="29.25" customHeight="1" x14ac:dyDescent="0.2">
      <c r="A4" s="171"/>
      <c r="B4" s="148">
        <v>45401</v>
      </c>
      <c r="C4" s="148">
        <v>45402</v>
      </c>
      <c r="D4" s="148">
        <v>45407</v>
      </c>
      <c r="E4" s="148">
        <v>45412</v>
      </c>
      <c r="F4" s="148">
        <v>45416</v>
      </c>
      <c r="G4" s="148">
        <v>45420</v>
      </c>
      <c r="H4" s="148">
        <v>45423</v>
      </c>
      <c r="I4" s="148">
        <v>45428</v>
      </c>
      <c r="J4" s="148">
        <v>45430</v>
      </c>
      <c r="K4" s="148">
        <v>45435</v>
      </c>
      <c r="L4" s="148">
        <v>45437</v>
      </c>
      <c r="M4" s="148">
        <v>45442</v>
      </c>
      <c r="N4" s="148">
        <v>45443</v>
      </c>
      <c r="O4" s="148">
        <v>45445</v>
      </c>
      <c r="P4" s="148">
        <v>45450</v>
      </c>
      <c r="Q4" s="148">
        <v>45451</v>
      </c>
      <c r="R4" s="148">
        <v>45456</v>
      </c>
      <c r="S4" s="148">
        <v>45459</v>
      </c>
      <c r="T4" s="214">
        <v>45464</v>
      </c>
      <c r="U4" s="148">
        <v>45467</v>
      </c>
      <c r="V4" s="148">
        <v>45470</v>
      </c>
      <c r="W4" s="148">
        <v>45472</v>
      </c>
      <c r="X4" s="148">
        <v>45473</v>
      </c>
      <c r="Y4" s="148">
        <v>45477</v>
      </c>
      <c r="Z4" s="148">
        <v>45480</v>
      </c>
      <c r="AA4" s="148">
        <v>45484</v>
      </c>
      <c r="AB4" s="148">
        <v>45487</v>
      </c>
      <c r="AC4" s="148">
        <v>45491</v>
      </c>
      <c r="AD4" s="148">
        <v>45494</v>
      </c>
      <c r="AE4" s="148">
        <v>45498</v>
      </c>
      <c r="AF4" s="148">
        <v>45501</v>
      </c>
      <c r="AG4" s="148">
        <v>45504</v>
      </c>
      <c r="AH4" s="148">
        <v>45505</v>
      </c>
      <c r="AI4" s="148">
        <v>45508</v>
      </c>
      <c r="AJ4" s="148">
        <v>45512</v>
      </c>
      <c r="AK4" s="148">
        <v>45515</v>
      </c>
      <c r="AL4" s="148">
        <v>45519</v>
      </c>
      <c r="AM4" s="148">
        <v>45522</v>
      </c>
      <c r="AN4" s="148">
        <v>45525</v>
      </c>
      <c r="AO4" s="148">
        <v>45531</v>
      </c>
      <c r="AP4" s="148">
        <v>45533</v>
      </c>
      <c r="AQ4" s="148">
        <v>45535</v>
      </c>
      <c r="AR4" s="148">
        <v>45536</v>
      </c>
      <c r="AS4" s="148">
        <v>45540</v>
      </c>
      <c r="AT4" s="148">
        <v>45543</v>
      </c>
      <c r="AU4" s="148">
        <v>45547</v>
      </c>
      <c r="AV4" s="148">
        <v>45550</v>
      </c>
      <c r="AW4" s="148">
        <v>45554</v>
      </c>
      <c r="AX4" s="148">
        <v>45557</v>
      </c>
      <c r="AY4" s="148">
        <v>45561</v>
      </c>
      <c r="AZ4" s="148">
        <v>45564</v>
      </c>
      <c r="BA4" s="148">
        <v>45565</v>
      </c>
    </row>
    <row r="5" spans="1:53" s="14" customFormat="1" ht="12" customHeight="1" x14ac:dyDescent="0.2">
      <c r="A5" s="33" t="s">
        <v>53</v>
      </c>
    </row>
    <row r="6" spans="1:53" s="14" customFormat="1" ht="12" customHeight="1" x14ac:dyDescent="0.2">
      <c r="A6" s="42">
        <v>1</v>
      </c>
      <c r="B6" s="33">
        <v>7900</v>
      </c>
      <c r="C6" s="33">
        <v>7900</v>
      </c>
      <c r="D6" s="33">
        <v>5600</v>
      </c>
      <c r="E6" s="33">
        <v>6900</v>
      </c>
      <c r="F6" s="33">
        <v>6900</v>
      </c>
      <c r="G6" s="33">
        <v>6900</v>
      </c>
      <c r="H6" s="33">
        <v>8900</v>
      </c>
      <c r="I6" s="33">
        <v>5600</v>
      </c>
      <c r="J6" s="33">
        <v>6900</v>
      </c>
      <c r="K6" s="33">
        <v>5600</v>
      </c>
      <c r="L6" s="33">
        <v>6900</v>
      </c>
      <c r="M6" s="33">
        <v>6900</v>
      </c>
      <c r="N6" s="33">
        <v>7900</v>
      </c>
      <c r="O6" s="33">
        <v>7900</v>
      </c>
      <c r="P6" s="33">
        <v>9900</v>
      </c>
      <c r="Q6" s="33">
        <v>7900</v>
      </c>
      <c r="R6" s="33">
        <v>5600</v>
      </c>
      <c r="S6" s="33">
        <v>5600</v>
      </c>
      <c r="T6" s="33">
        <v>10900</v>
      </c>
      <c r="U6" s="33">
        <v>7900</v>
      </c>
      <c r="V6" s="33">
        <v>7900</v>
      </c>
      <c r="W6" s="33">
        <v>9900</v>
      </c>
      <c r="X6" s="33">
        <v>9900</v>
      </c>
      <c r="Y6" s="33">
        <v>7900</v>
      </c>
      <c r="Z6" s="33">
        <v>8900</v>
      </c>
      <c r="AA6" s="33">
        <v>7900</v>
      </c>
      <c r="AB6" s="33">
        <v>8900</v>
      </c>
      <c r="AC6" s="33">
        <v>7900</v>
      </c>
      <c r="AD6" s="33">
        <v>8900</v>
      </c>
      <c r="AE6" s="33">
        <v>7900</v>
      </c>
      <c r="AF6" s="33">
        <v>8900</v>
      </c>
      <c r="AG6" s="33">
        <v>7900</v>
      </c>
      <c r="AH6" s="33">
        <v>7900</v>
      </c>
      <c r="AI6" s="33">
        <v>8900</v>
      </c>
      <c r="AJ6" s="33">
        <v>8900</v>
      </c>
      <c r="AK6" s="33">
        <v>9900</v>
      </c>
      <c r="AL6" s="33">
        <v>8900</v>
      </c>
      <c r="AM6" s="33">
        <v>9900</v>
      </c>
      <c r="AN6" s="33">
        <v>8900</v>
      </c>
      <c r="AO6" s="33">
        <v>9900</v>
      </c>
      <c r="AP6" s="33">
        <v>8900</v>
      </c>
      <c r="AQ6" s="33">
        <v>8900</v>
      </c>
      <c r="AR6" s="33">
        <v>8900</v>
      </c>
      <c r="AS6" s="33">
        <v>6900</v>
      </c>
      <c r="AT6" s="33">
        <v>7900</v>
      </c>
      <c r="AU6" s="33">
        <v>6900</v>
      </c>
      <c r="AV6" s="33">
        <v>7900</v>
      </c>
      <c r="AW6" s="33">
        <v>6900</v>
      </c>
      <c r="AX6" s="33">
        <v>7900</v>
      </c>
      <c r="AY6" s="33">
        <v>6900</v>
      </c>
      <c r="AZ6" s="33">
        <v>7900</v>
      </c>
      <c r="BA6" s="33">
        <v>6900</v>
      </c>
    </row>
    <row r="7" spans="1:53" s="14" customFormat="1" ht="12" customHeight="1" x14ac:dyDescent="0.2">
      <c r="A7" s="42">
        <v>2</v>
      </c>
      <c r="B7" s="147">
        <f t="shared" ref="B7:F7" si="0">B6+1200</f>
        <v>9100</v>
      </c>
      <c r="C7" s="147">
        <f t="shared" ref="C7" si="1">C6+1200</f>
        <v>9100</v>
      </c>
      <c r="D7" s="147">
        <f t="shared" si="0"/>
        <v>6800</v>
      </c>
      <c r="E7" s="147">
        <f t="shared" si="0"/>
        <v>8100</v>
      </c>
      <c r="F7" s="147">
        <f t="shared" si="0"/>
        <v>8100</v>
      </c>
      <c r="G7" s="147">
        <f t="shared" ref="G7:X7" si="2">G6+1200</f>
        <v>8100</v>
      </c>
      <c r="H7" s="147">
        <f t="shared" ref="H7" si="3">H6+1200</f>
        <v>10100</v>
      </c>
      <c r="I7" s="147">
        <f t="shared" si="2"/>
        <v>6800</v>
      </c>
      <c r="J7" s="147">
        <f t="shared" si="2"/>
        <v>8100</v>
      </c>
      <c r="K7" s="147">
        <f t="shared" si="2"/>
        <v>6800</v>
      </c>
      <c r="L7" s="147">
        <f t="shared" si="2"/>
        <v>8100</v>
      </c>
      <c r="M7" s="147">
        <f t="shared" si="2"/>
        <v>8100</v>
      </c>
      <c r="N7" s="147">
        <f t="shared" si="2"/>
        <v>9100</v>
      </c>
      <c r="O7" s="147">
        <f t="shared" si="2"/>
        <v>9100</v>
      </c>
      <c r="P7" s="147">
        <f t="shared" si="2"/>
        <v>11100</v>
      </c>
      <c r="Q7" s="147">
        <f t="shared" si="2"/>
        <v>9100</v>
      </c>
      <c r="R7" s="147">
        <f t="shared" si="2"/>
        <v>6800</v>
      </c>
      <c r="S7" s="147">
        <f t="shared" si="2"/>
        <v>6800</v>
      </c>
      <c r="T7" s="147">
        <f t="shared" si="2"/>
        <v>12100</v>
      </c>
      <c r="U7" s="147">
        <f t="shared" si="2"/>
        <v>9100</v>
      </c>
      <c r="V7" s="147">
        <f t="shared" si="2"/>
        <v>9100</v>
      </c>
      <c r="W7" s="147">
        <f t="shared" si="2"/>
        <v>11100</v>
      </c>
      <c r="X7" s="147">
        <f t="shared" si="2"/>
        <v>11100</v>
      </c>
      <c r="Y7" s="147">
        <f t="shared" ref="Y7:AI7" si="4">Y6+1200</f>
        <v>9100</v>
      </c>
      <c r="Z7" s="147">
        <f t="shared" si="4"/>
        <v>10100</v>
      </c>
      <c r="AA7" s="147">
        <f t="shared" si="4"/>
        <v>9100</v>
      </c>
      <c r="AB7" s="147">
        <f t="shared" si="4"/>
        <v>10100</v>
      </c>
      <c r="AC7" s="147">
        <f t="shared" si="4"/>
        <v>9100</v>
      </c>
      <c r="AD7" s="147">
        <f t="shared" si="4"/>
        <v>10100</v>
      </c>
      <c r="AE7" s="147">
        <f t="shared" si="4"/>
        <v>9100</v>
      </c>
      <c r="AF7" s="147">
        <f t="shared" si="4"/>
        <v>10100</v>
      </c>
      <c r="AG7" s="147">
        <f t="shared" si="4"/>
        <v>9100</v>
      </c>
      <c r="AH7" s="147">
        <f t="shared" si="4"/>
        <v>9100</v>
      </c>
      <c r="AI7" s="147">
        <f t="shared" si="4"/>
        <v>10100</v>
      </c>
      <c r="AJ7" s="147">
        <f t="shared" ref="AJ7:AP7" si="5">AJ6+1200</f>
        <v>10100</v>
      </c>
      <c r="AK7" s="147">
        <f t="shared" si="5"/>
        <v>11100</v>
      </c>
      <c r="AL7" s="147">
        <f t="shared" si="5"/>
        <v>10100</v>
      </c>
      <c r="AM7" s="147">
        <f t="shared" si="5"/>
        <v>11100</v>
      </c>
      <c r="AN7" s="147">
        <f t="shared" si="5"/>
        <v>10100</v>
      </c>
      <c r="AO7" s="147">
        <f t="shared" si="5"/>
        <v>11100</v>
      </c>
      <c r="AP7" s="147">
        <f t="shared" si="5"/>
        <v>10100</v>
      </c>
      <c r="AQ7" s="147">
        <f t="shared" ref="AQ7" si="6">AQ6+1200</f>
        <v>10100</v>
      </c>
      <c r="AR7" s="147">
        <f t="shared" ref="AR7:BA7" si="7">AR6+1200</f>
        <v>10100</v>
      </c>
      <c r="AS7" s="147">
        <f t="shared" si="7"/>
        <v>8100</v>
      </c>
      <c r="AT7" s="147">
        <f t="shared" si="7"/>
        <v>9100</v>
      </c>
      <c r="AU7" s="147">
        <f t="shared" si="7"/>
        <v>8100</v>
      </c>
      <c r="AV7" s="147">
        <f t="shared" si="7"/>
        <v>9100</v>
      </c>
      <c r="AW7" s="147">
        <f t="shared" si="7"/>
        <v>8100</v>
      </c>
      <c r="AX7" s="147">
        <f t="shared" si="7"/>
        <v>9100</v>
      </c>
      <c r="AY7" s="147">
        <f t="shared" si="7"/>
        <v>8100</v>
      </c>
      <c r="AZ7" s="147">
        <f t="shared" si="7"/>
        <v>9100</v>
      </c>
      <c r="BA7" s="147">
        <f t="shared" si="7"/>
        <v>8100</v>
      </c>
    </row>
    <row r="8" spans="1:53" s="14" customFormat="1" ht="12" customHeight="1" x14ac:dyDescent="0.2">
      <c r="A8" s="33" t="s">
        <v>54</v>
      </c>
    </row>
    <row r="9" spans="1:53" s="14" customFormat="1" ht="12" customHeight="1" x14ac:dyDescent="0.2">
      <c r="A9" s="149">
        <v>1</v>
      </c>
      <c r="B9" s="147">
        <f t="shared" ref="B9:F9" si="8">B6+2000</f>
        <v>9900</v>
      </c>
      <c r="C9" s="147">
        <f t="shared" ref="C9" si="9">C6+2000</f>
        <v>9900</v>
      </c>
      <c r="D9" s="147">
        <f t="shared" si="8"/>
        <v>7600</v>
      </c>
      <c r="E9" s="147">
        <f t="shared" si="8"/>
        <v>8900</v>
      </c>
      <c r="F9" s="147">
        <f t="shared" si="8"/>
        <v>8900</v>
      </c>
      <c r="G9" s="147">
        <f t="shared" ref="G9:X9" si="10">G6+2000</f>
        <v>8900</v>
      </c>
      <c r="H9" s="147">
        <f t="shared" ref="H9" si="11">H6+2000</f>
        <v>10900</v>
      </c>
      <c r="I9" s="147">
        <f t="shared" si="10"/>
        <v>7600</v>
      </c>
      <c r="J9" s="147">
        <f t="shared" si="10"/>
        <v>8900</v>
      </c>
      <c r="K9" s="147">
        <f t="shared" si="10"/>
        <v>7600</v>
      </c>
      <c r="L9" s="147">
        <f t="shared" si="10"/>
        <v>8900</v>
      </c>
      <c r="M9" s="147">
        <f t="shared" si="10"/>
        <v>8900</v>
      </c>
      <c r="N9" s="147">
        <f t="shared" si="10"/>
        <v>9900</v>
      </c>
      <c r="O9" s="147">
        <f t="shared" si="10"/>
        <v>9900</v>
      </c>
      <c r="P9" s="147">
        <f t="shared" si="10"/>
        <v>11900</v>
      </c>
      <c r="Q9" s="147">
        <f t="shared" si="10"/>
        <v>9900</v>
      </c>
      <c r="R9" s="147">
        <f t="shared" si="10"/>
        <v>7600</v>
      </c>
      <c r="S9" s="147">
        <f t="shared" si="10"/>
        <v>7600</v>
      </c>
      <c r="T9" s="147">
        <f t="shared" si="10"/>
        <v>12900</v>
      </c>
      <c r="U9" s="147">
        <f t="shared" si="10"/>
        <v>9900</v>
      </c>
      <c r="V9" s="147">
        <f t="shared" si="10"/>
        <v>9900</v>
      </c>
      <c r="W9" s="147">
        <f t="shared" si="10"/>
        <v>11900</v>
      </c>
      <c r="X9" s="147">
        <f t="shared" si="10"/>
        <v>11900</v>
      </c>
      <c r="Y9" s="147">
        <f t="shared" ref="Y9:AI9" si="12">Y6+2000</f>
        <v>9900</v>
      </c>
      <c r="Z9" s="147">
        <f t="shared" si="12"/>
        <v>10900</v>
      </c>
      <c r="AA9" s="147">
        <f t="shared" si="12"/>
        <v>9900</v>
      </c>
      <c r="AB9" s="147">
        <f t="shared" si="12"/>
        <v>10900</v>
      </c>
      <c r="AC9" s="147">
        <f t="shared" si="12"/>
        <v>9900</v>
      </c>
      <c r="AD9" s="147">
        <f t="shared" si="12"/>
        <v>10900</v>
      </c>
      <c r="AE9" s="147">
        <f t="shared" si="12"/>
        <v>9900</v>
      </c>
      <c r="AF9" s="147">
        <f t="shared" si="12"/>
        <v>10900</v>
      </c>
      <c r="AG9" s="147">
        <f t="shared" si="12"/>
        <v>9900</v>
      </c>
      <c r="AH9" s="147">
        <f t="shared" si="12"/>
        <v>9900</v>
      </c>
      <c r="AI9" s="147">
        <f t="shared" si="12"/>
        <v>10900</v>
      </c>
      <c r="AJ9" s="147">
        <f t="shared" ref="AJ9:AP9" si="13">AJ6+2000</f>
        <v>10900</v>
      </c>
      <c r="AK9" s="147">
        <f t="shared" si="13"/>
        <v>11900</v>
      </c>
      <c r="AL9" s="147">
        <f t="shared" si="13"/>
        <v>10900</v>
      </c>
      <c r="AM9" s="147">
        <f t="shared" si="13"/>
        <v>11900</v>
      </c>
      <c r="AN9" s="147">
        <f t="shared" si="13"/>
        <v>10900</v>
      </c>
      <c r="AO9" s="147">
        <f t="shared" si="13"/>
        <v>11900</v>
      </c>
      <c r="AP9" s="147">
        <f t="shared" si="13"/>
        <v>10900</v>
      </c>
      <c r="AQ9" s="147">
        <f t="shared" ref="AQ9" si="14">AQ6+2000</f>
        <v>10900</v>
      </c>
      <c r="AR9" s="147">
        <f t="shared" ref="AR9:BA9" si="15">AR6+2000</f>
        <v>10900</v>
      </c>
      <c r="AS9" s="147">
        <f t="shared" si="15"/>
        <v>8900</v>
      </c>
      <c r="AT9" s="147">
        <f t="shared" si="15"/>
        <v>9900</v>
      </c>
      <c r="AU9" s="147">
        <f t="shared" si="15"/>
        <v>8900</v>
      </c>
      <c r="AV9" s="147">
        <f t="shared" si="15"/>
        <v>9900</v>
      </c>
      <c r="AW9" s="147">
        <f t="shared" si="15"/>
        <v>8900</v>
      </c>
      <c r="AX9" s="147">
        <f t="shared" si="15"/>
        <v>9900</v>
      </c>
      <c r="AY9" s="147">
        <f t="shared" si="15"/>
        <v>8900</v>
      </c>
      <c r="AZ9" s="147">
        <f t="shared" si="15"/>
        <v>9900</v>
      </c>
      <c r="BA9" s="147">
        <f t="shared" si="15"/>
        <v>8900</v>
      </c>
    </row>
    <row r="10" spans="1:53" s="14" customFormat="1" ht="12" customHeight="1" x14ac:dyDescent="0.2">
      <c r="A10" s="149">
        <v>2</v>
      </c>
      <c r="B10" s="147">
        <f t="shared" ref="B10:F10" si="16">B9+1200</f>
        <v>11100</v>
      </c>
      <c r="C10" s="147">
        <f t="shared" ref="C10" si="17">C9+1200</f>
        <v>11100</v>
      </c>
      <c r="D10" s="147">
        <f t="shared" si="16"/>
        <v>8800</v>
      </c>
      <c r="E10" s="147">
        <f t="shared" si="16"/>
        <v>10100</v>
      </c>
      <c r="F10" s="147">
        <f t="shared" si="16"/>
        <v>10100</v>
      </c>
      <c r="G10" s="147">
        <f t="shared" ref="G10:X10" si="18">G9+1200</f>
        <v>10100</v>
      </c>
      <c r="H10" s="147">
        <f t="shared" ref="H10" si="19">H9+1200</f>
        <v>12100</v>
      </c>
      <c r="I10" s="147">
        <f t="shared" si="18"/>
        <v>8800</v>
      </c>
      <c r="J10" s="147">
        <f t="shared" si="18"/>
        <v>10100</v>
      </c>
      <c r="K10" s="147">
        <f t="shared" si="18"/>
        <v>8800</v>
      </c>
      <c r="L10" s="147">
        <f t="shared" si="18"/>
        <v>10100</v>
      </c>
      <c r="M10" s="147">
        <f t="shared" si="18"/>
        <v>10100</v>
      </c>
      <c r="N10" s="147">
        <f t="shared" si="18"/>
        <v>11100</v>
      </c>
      <c r="O10" s="147">
        <f t="shared" si="18"/>
        <v>11100</v>
      </c>
      <c r="P10" s="147">
        <f t="shared" si="18"/>
        <v>13100</v>
      </c>
      <c r="Q10" s="147">
        <f t="shared" si="18"/>
        <v>11100</v>
      </c>
      <c r="R10" s="147">
        <f t="shared" si="18"/>
        <v>8800</v>
      </c>
      <c r="S10" s="147">
        <f t="shared" si="18"/>
        <v>8800</v>
      </c>
      <c r="T10" s="147">
        <f t="shared" si="18"/>
        <v>14100</v>
      </c>
      <c r="U10" s="147">
        <f t="shared" si="18"/>
        <v>11100</v>
      </c>
      <c r="V10" s="147">
        <f t="shared" si="18"/>
        <v>11100</v>
      </c>
      <c r="W10" s="147">
        <f t="shared" si="18"/>
        <v>13100</v>
      </c>
      <c r="X10" s="147">
        <f t="shared" si="18"/>
        <v>13100</v>
      </c>
      <c r="Y10" s="147">
        <f t="shared" ref="Y10:AI10" si="20">Y9+1200</f>
        <v>11100</v>
      </c>
      <c r="Z10" s="147">
        <f t="shared" si="20"/>
        <v>12100</v>
      </c>
      <c r="AA10" s="147">
        <f t="shared" si="20"/>
        <v>11100</v>
      </c>
      <c r="AB10" s="147">
        <f t="shared" si="20"/>
        <v>12100</v>
      </c>
      <c r="AC10" s="147">
        <f t="shared" si="20"/>
        <v>11100</v>
      </c>
      <c r="AD10" s="147">
        <f t="shared" si="20"/>
        <v>12100</v>
      </c>
      <c r="AE10" s="147">
        <f t="shared" si="20"/>
        <v>11100</v>
      </c>
      <c r="AF10" s="147">
        <f t="shared" si="20"/>
        <v>12100</v>
      </c>
      <c r="AG10" s="147">
        <f t="shared" si="20"/>
        <v>11100</v>
      </c>
      <c r="AH10" s="147">
        <f t="shared" si="20"/>
        <v>11100</v>
      </c>
      <c r="AI10" s="147">
        <f t="shared" si="20"/>
        <v>12100</v>
      </c>
      <c r="AJ10" s="147">
        <f t="shared" ref="AJ10:AP10" si="21">AJ9+1200</f>
        <v>12100</v>
      </c>
      <c r="AK10" s="147">
        <f t="shared" si="21"/>
        <v>13100</v>
      </c>
      <c r="AL10" s="147">
        <f t="shared" si="21"/>
        <v>12100</v>
      </c>
      <c r="AM10" s="147">
        <f t="shared" si="21"/>
        <v>13100</v>
      </c>
      <c r="AN10" s="147">
        <f t="shared" si="21"/>
        <v>12100</v>
      </c>
      <c r="AO10" s="147">
        <f t="shared" si="21"/>
        <v>13100</v>
      </c>
      <c r="AP10" s="147">
        <f t="shared" si="21"/>
        <v>12100</v>
      </c>
      <c r="AQ10" s="147">
        <f t="shared" ref="AQ10" si="22">AQ9+1200</f>
        <v>12100</v>
      </c>
      <c r="AR10" s="147">
        <f t="shared" ref="AR10:BA10" si="23">AR9+1200</f>
        <v>12100</v>
      </c>
      <c r="AS10" s="147">
        <f t="shared" si="23"/>
        <v>10100</v>
      </c>
      <c r="AT10" s="147">
        <f t="shared" si="23"/>
        <v>11100</v>
      </c>
      <c r="AU10" s="147">
        <f t="shared" si="23"/>
        <v>10100</v>
      </c>
      <c r="AV10" s="147">
        <f t="shared" si="23"/>
        <v>11100</v>
      </c>
      <c r="AW10" s="147">
        <f t="shared" si="23"/>
        <v>10100</v>
      </c>
      <c r="AX10" s="147">
        <f t="shared" si="23"/>
        <v>11100</v>
      </c>
      <c r="AY10" s="147">
        <f t="shared" si="23"/>
        <v>10100</v>
      </c>
      <c r="AZ10" s="147">
        <f t="shared" si="23"/>
        <v>11100</v>
      </c>
      <c r="BA10" s="147">
        <f t="shared" si="23"/>
        <v>10100</v>
      </c>
    </row>
    <row r="11" spans="1:53" s="14" customFormat="1" ht="12" customHeight="1" x14ac:dyDescent="0.2">
      <c r="A11" s="33" t="s">
        <v>151</v>
      </c>
    </row>
    <row r="12" spans="1:53" s="14" customFormat="1" ht="12" customHeight="1" x14ac:dyDescent="0.2">
      <c r="A12" s="149">
        <v>1</v>
      </c>
      <c r="B12" s="147">
        <f t="shared" ref="B12:F12" si="24">B6+3000</f>
        <v>10900</v>
      </c>
      <c r="C12" s="147">
        <f t="shared" ref="C12" si="25">C6+3000</f>
        <v>10900</v>
      </c>
      <c r="D12" s="147">
        <f t="shared" si="24"/>
        <v>8600</v>
      </c>
      <c r="E12" s="147">
        <f t="shared" si="24"/>
        <v>9900</v>
      </c>
      <c r="F12" s="147">
        <f t="shared" si="24"/>
        <v>9900</v>
      </c>
      <c r="G12" s="147">
        <f t="shared" ref="G12:X12" si="26">G6+3000</f>
        <v>9900</v>
      </c>
      <c r="H12" s="147">
        <f t="shared" ref="H12" si="27">H6+3000</f>
        <v>11900</v>
      </c>
      <c r="I12" s="147">
        <f t="shared" si="26"/>
        <v>8600</v>
      </c>
      <c r="J12" s="147">
        <f t="shared" si="26"/>
        <v>9900</v>
      </c>
      <c r="K12" s="147">
        <f t="shared" si="26"/>
        <v>8600</v>
      </c>
      <c r="L12" s="147">
        <f t="shared" si="26"/>
        <v>9900</v>
      </c>
      <c r="M12" s="147">
        <f t="shared" si="26"/>
        <v>9900</v>
      </c>
      <c r="N12" s="147">
        <f t="shared" si="26"/>
        <v>10900</v>
      </c>
      <c r="O12" s="147">
        <f t="shared" si="26"/>
        <v>10900</v>
      </c>
      <c r="P12" s="147">
        <f t="shared" si="26"/>
        <v>12900</v>
      </c>
      <c r="Q12" s="147">
        <f t="shared" si="26"/>
        <v>10900</v>
      </c>
      <c r="R12" s="147">
        <f t="shared" si="26"/>
        <v>8600</v>
      </c>
      <c r="S12" s="147">
        <f t="shared" si="26"/>
        <v>8600</v>
      </c>
      <c r="T12" s="147">
        <f t="shared" si="26"/>
        <v>13900</v>
      </c>
      <c r="U12" s="147">
        <f t="shared" si="26"/>
        <v>10900</v>
      </c>
      <c r="V12" s="147">
        <f t="shared" si="26"/>
        <v>10900</v>
      </c>
      <c r="W12" s="147">
        <f t="shared" si="26"/>
        <v>12900</v>
      </c>
      <c r="X12" s="147">
        <f t="shared" si="26"/>
        <v>12900</v>
      </c>
      <c r="Y12" s="147">
        <f t="shared" ref="Y12:AI12" si="28">Y6+3000</f>
        <v>10900</v>
      </c>
      <c r="Z12" s="147">
        <f t="shared" si="28"/>
        <v>11900</v>
      </c>
      <c r="AA12" s="147">
        <f t="shared" si="28"/>
        <v>10900</v>
      </c>
      <c r="AB12" s="147">
        <f t="shared" si="28"/>
        <v>11900</v>
      </c>
      <c r="AC12" s="147">
        <f t="shared" si="28"/>
        <v>10900</v>
      </c>
      <c r="AD12" s="147">
        <f t="shared" si="28"/>
        <v>11900</v>
      </c>
      <c r="AE12" s="147">
        <f t="shared" si="28"/>
        <v>10900</v>
      </c>
      <c r="AF12" s="147">
        <f t="shared" si="28"/>
        <v>11900</v>
      </c>
      <c r="AG12" s="147">
        <f t="shared" si="28"/>
        <v>10900</v>
      </c>
      <c r="AH12" s="147">
        <f t="shared" si="28"/>
        <v>10900</v>
      </c>
      <c r="AI12" s="147">
        <f t="shared" si="28"/>
        <v>11900</v>
      </c>
      <c r="AJ12" s="147">
        <f t="shared" ref="AJ12:AP12" si="29">AJ6+3000</f>
        <v>11900</v>
      </c>
      <c r="AK12" s="147">
        <f t="shared" si="29"/>
        <v>12900</v>
      </c>
      <c r="AL12" s="147">
        <f t="shared" si="29"/>
        <v>11900</v>
      </c>
      <c r="AM12" s="147">
        <f t="shared" si="29"/>
        <v>12900</v>
      </c>
      <c r="AN12" s="147">
        <f t="shared" si="29"/>
        <v>11900</v>
      </c>
      <c r="AO12" s="147">
        <f t="shared" si="29"/>
        <v>12900</v>
      </c>
      <c r="AP12" s="147">
        <f t="shared" si="29"/>
        <v>11900</v>
      </c>
      <c r="AQ12" s="147">
        <f t="shared" ref="AQ12" si="30">AQ6+3000</f>
        <v>11900</v>
      </c>
      <c r="AR12" s="147">
        <f t="shared" ref="AR12:BA12" si="31">AR6+3000</f>
        <v>11900</v>
      </c>
      <c r="AS12" s="147">
        <f t="shared" si="31"/>
        <v>9900</v>
      </c>
      <c r="AT12" s="147">
        <f t="shared" si="31"/>
        <v>10900</v>
      </c>
      <c r="AU12" s="147">
        <f t="shared" si="31"/>
        <v>9900</v>
      </c>
      <c r="AV12" s="147">
        <f t="shared" si="31"/>
        <v>10900</v>
      </c>
      <c r="AW12" s="147">
        <f t="shared" si="31"/>
        <v>9900</v>
      </c>
      <c r="AX12" s="147">
        <f t="shared" si="31"/>
        <v>10900</v>
      </c>
      <c r="AY12" s="147">
        <f t="shared" si="31"/>
        <v>9900</v>
      </c>
      <c r="AZ12" s="147">
        <f t="shared" si="31"/>
        <v>10900</v>
      </c>
      <c r="BA12" s="147">
        <f t="shared" si="31"/>
        <v>9900</v>
      </c>
    </row>
    <row r="13" spans="1:53" s="14" customFormat="1" ht="12" customHeight="1" x14ac:dyDescent="0.2">
      <c r="A13" s="149">
        <v>2</v>
      </c>
      <c r="B13" s="147">
        <f t="shared" ref="B13:F13" si="32">B12+1200</f>
        <v>12100</v>
      </c>
      <c r="C13" s="147">
        <f t="shared" ref="C13" si="33">C12+1200</f>
        <v>12100</v>
      </c>
      <c r="D13" s="147">
        <f t="shared" si="32"/>
        <v>9800</v>
      </c>
      <c r="E13" s="147">
        <f t="shared" si="32"/>
        <v>11100</v>
      </c>
      <c r="F13" s="147">
        <f t="shared" si="32"/>
        <v>11100</v>
      </c>
      <c r="G13" s="147">
        <f t="shared" ref="G13:X13" si="34">G12+1200</f>
        <v>11100</v>
      </c>
      <c r="H13" s="147">
        <f t="shared" ref="H13" si="35">H12+1200</f>
        <v>13100</v>
      </c>
      <c r="I13" s="147">
        <f t="shared" si="34"/>
        <v>9800</v>
      </c>
      <c r="J13" s="147">
        <f t="shared" si="34"/>
        <v>11100</v>
      </c>
      <c r="K13" s="147">
        <f t="shared" si="34"/>
        <v>9800</v>
      </c>
      <c r="L13" s="147">
        <f t="shared" si="34"/>
        <v>11100</v>
      </c>
      <c r="M13" s="147">
        <f t="shared" si="34"/>
        <v>11100</v>
      </c>
      <c r="N13" s="147">
        <f t="shared" si="34"/>
        <v>12100</v>
      </c>
      <c r="O13" s="147">
        <f t="shared" si="34"/>
        <v>12100</v>
      </c>
      <c r="P13" s="147">
        <f t="shared" si="34"/>
        <v>14100</v>
      </c>
      <c r="Q13" s="147">
        <f t="shared" si="34"/>
        <v>12100</v>
      </c>
      <c r="R13" s="147">
        <f t="shared" si="34"/>
        <v>9800</v>
      </c>
      <c r="S13" s="147">
        <f t="shared" si="34"/>
        <v>9800</v>
      </c>
      <c r="T13" s="147">
        <f t="shared" si="34"/>
        <v>15100</v>
      </c>
      <c r="U13" s="147">
        <f t="shared" si="34"/>
        <v>12100</v>
      </c>
      <c r="V13" s="147">
        <f t="shared" si="34"/>
        <v>12100</v>
      </c>
      <c r="W13" s="147">
        <f t="shared" si="34"/>
        <v>14100</v>
      </c>
      <c r="X13" s="147">
        <f t="shared" si="34"/>
        <v>14100</v>
      </c>
      <c r="Y13" s="147">
        <f t="shared" ref="Y13:AI13" si="36">Y12+1200</f>
        <v>12100</v>
      </c>
      <c r="Z13" s="147">
        <f t="shared" si="36"/>
        <v>13100</v>
      </c>
      <c r="AA13" s="147">
        <f t="shared" si="36"/>
        <v>12100</v>
      </c>
      <c r="AB13" s="147">
        <f t="shared" si="36"/>
        <v>13100</v>
      </c>
      <c r="AC13" s="147">
        <f t="shared" si="36"/>
        <v>12100</v>
      </c>
      <c r="AD13" s="147">
        <f t="shared" si="36"/>
        <v>13100</v>
      </c>
      <c r="AE13" s="147">
        <f t="shared" si="36"/>
        <v>12100</v>
      </c>
      <c r="AF13" s="147">
        <f t="shared" si="36"/>
        <v>13100</v>
      </c>
      <c r="AG13" s="147">
        <f t="shared" si="36"/>
        <v>12100</v>
      </c>
      <c r="AH13" s="147">
        <f t="shared" si="36"/>
        <v>12100</v>
      </c>
      <c r="AI13" s="147">
        <f t="shared" si="36"/>
        <v>13100</v>
      </c>
      <c r="AJ13" s="147">
        <f t="shared" ref="AJ13:AP13" si="37">AJ12+1200</f>
        <v>13100</v>
      </c>
      <c r="AK13" s="147">
        <f t="shared" si="37"/>
        <v>14100</v>
      </c>
      <c r="AL13" s="147">
        <f t="shared" si="37"/>
        <v>13100</v>
      </c>
      <c r="AM13" s="147">
        <f t="shared" si="37"/>
        <v>14100</v>
      </c>
      <c r="AN13" s="147">
        <f t="shared" si="37"/>
        <v>13100</v>
      </c>
      <c r="AO13" s="147">
        <f t="shared" si="37"/>
        <v>14100</v>
      </c>
      <c r="AP13" s="147">
        <f t="shared" si="37"/>
        <v>13100</v>
      </c>
      <c r="AQ13" s="147">
        <f t="shared" ref="AQ13" si="38">AQ12+1200</f>
        <v>13100</v>
      </c>
      <c r="AR13" s="147">
        <f t="shared" ref="AR13:BA13" si="39">AR12+1200</f>
        <v>13100</v>
      </c>
      <c r="AS13" s="147">
        <f t="shared" si="39"/>
        <v>11100</v>
      </c>
      <c r="AT13" s="147">
        <f t="shared" si="39"/>
        <v>12100</v>
      </c>
      <c r="AU13" s="147">
        <f t="shared" si="39"/>
        <v>11100</v>
      </c>
      <c r="AV13" s="147">
        <f t="shared" si="39"/>
        <v>12100</v>
      </c>
      <c r="AW13" s="147">
        <f t="shared" si="39"/>
        <v>11100</v>
      </c>
      <c r="AX13" s="147">
        <f t="shared" si="39"/>
        <v>12100</v>
      </c>
      <c r="AY13" s="147">
        <f t="shared" si="39"/>
        <v>11100</v>
      </c>
      <c r="AZ13" s="147">
        <f t="shared" si="39"/>
        <v>12100</v>
      </c>
      <c r="BA13" s="147">
        <f t="shared" si="39"/>
        <v>11100</v>
      </c>
    </row>
    <row r="14" spans="1:53" s="14" customFormat="1" ht="12" customHeight="1" x14ac:dyDescent="0.2">
      <c r="A14" s="33" t="s">
        <v>55</v>
      </c>
    </row>
    <row r="15" spans="1:53" s="14" customFormat="1" ht="12" customHeight="1" x14ac:dyDescent="0.2">
      <c r="A15" s="42" t="s">
        <v>159</v>
      </c>
      <c r="B15" s="147">
        <f t="shared" ref="B15:F15" si="40">B6+6600</f>
        <v>14500</v>
      </c>
      <c r="C15" s="147">
        <f t="shared" ref="C15" si="41">C6+6600</f>
        <v>14500</v>
      </c>
      <c r="D15" s="147">
        <f t="shared" si="40"/>
        <v>12200</v>
      </c>
      <c r="E15" s="147">
        <f t="shared" si="40"/>
        <v>13500</v>
      </c>
      <c r="F15" s="147">
        <f t="shared" si="40"/>
        <v>13500</v>
      </c>
      <c r="G15" s="147">
        <f t="shared" ref="G15:X15" si="42">G6+6600</f>
        <v>13500</v>
      </c>
      <c r="H15" s="147">
        <f t="shared" ref="H15" si="43">H6+6600</f>
        <v>15500</v>
      </c>
      <c r="I15" s="147">
        <f t="shared" si="42"/>
        <v>12200</v>
      </c>
      <c r="J15" s="147">
        <f t="shared" si="42"/>
        <v>13500</v>
      </c>
      <c r="K15" s="147">
        <f t="shared" si="42"/>
        <v>12200</v>
      </c>
      <c r="L15" s="147">
        <f t="shared" si="42"/>
        <v>13500</v>
      </c>
      <c r="M15" s="147">
        <f t="shared" si="42"/>
        <v>13500</v>
      </c>
      <c r="N15" s="147">
        <f t="shared" si="42"/>
        <v>14500</v>
      </c>
      <c r="O15" s="147">
        <f t="shared" si="42"/>
        <v>14500</v>
      </c>
      <c r="P15" s="147">
        <f t="shared" si="42"/>
        <v>16500</v>
      </c>
      <c r="Q15" s="147">
        <f t="shared" si="42"/>
        <v>14500</v>
      </c>
      <c r="R15" s="147">
        <f t="shared" si="42"/>
        <v>12200</v>
      </c>
      <c r="S15" s="147">
        <f t="shared" si="42"/>
        <v>12200</v>
      </c>
      <c r="T15" s="147">
        <f t="shared" si="42"/>
        <v>17500</v>
      </c>
      <c r="U15" s="147">
        <f t="shared" si="42"/>
        <v>14500</v>
      </c>
      <c r="V15" s="147">
        <f t="shared" si="42"/>
        <v>14500</v>
      </c>
      <c r="W15" s="147">
        <f t="shared" si="42"/>
        <v>16500</v>
      </c>
      <c r="X15" s="147">
        <f t="shared" si="42"/>
        <v>16500</v>
      </c>
      <c r="Y15" s="147">
        <f>Y6+7600</f>
        <v>15500</v>
      </c>
      <c r="Z15" s="147">
        <f t="shared" ref="Z15:AI15" si="44">Z6+7600</f>
        <v>16500</v>
      </c>
      <c r="AA15" s="147">
        <f t="shared" si="44"/>
        <v>15500</v>
      </c>
      <c r="AB15" s="147">
        <f t="shared" si="44"/>
        <v>16500</v>
      </c>
      <c r="AC15" s="147">
        <f t="shared" si="44"/>
        <v>15500</v>
      </c>
      <c r="AD15" s="147">
        <f t="shared" si="44"/>
        <v>16500</v>
      </c>
      <c r="AE15" s="147">
        <f t="shared" si="44"/>
        <v>15500</v>
      </c>
      <c r="AF15" s="147">
        <f t="shared" si="44"/>
        <v>16500</v>
      </c>
      <c r="AG15" s="147">
        <f t="shared" si="44"/>
        <v>15500</v>
      </c>
      <c r="AH15" s="147">
        <f t="shared" si="44"/>
        <v>15500</v>
      </c>
      <c r="AI15" s="147">
        <f t="shared" si="44"/>
        <v>16500</v>
      </c>
      <c r="AJ15" s="147">
        <f>AJ6+7600</f>
        <v>16500</v>
      </c>
      <c r="AK15" s="147">
        <f t="shared" ref="AK15:AP15" si="45">AK6+7600</f>
        <v>17500</v>
      </c>
      <c r="AL15" s="147">
        <f t="shared" si="45"/>
        <v>16500</v>
      </c>
      <c r="AM15" s="147">
        <f t="shared" si="45"/>
        <v>17500</v>
      </c>
      <c r="AN15" s="147">
        <f t="shared" si="45"/>
        <v>16500</v>
      </c>
      <c r="AO15" s="147">
        <f t="shared" si="45"/>
        <v>17500</v>
      </c>
      <c r="AP15" s="147">
        <f t="shared" si="45"/>
        <v>16500</v>
      </c>
      <c r="AQ15" s="147">
        <f t="shared" ref="AQ15" si="46">AQ6+7600</f>
        <v>16500</v>
      </c>
      <c r="AR15" s="147">
        <f t="shared" ref="AR15:BA15" si="47">AR6+6600</f>
        <v>15500</v>
      </c>
      <c r="AS15" s="147">
        <f t="shared" si="47"/>
        <v>13500</v>
      </c>
      <c r="AT15" s="147">
        <f t="shared" si="47"/>
        <v>14500</v>
      </c>
      <c r="AU15" s="147">
        <f t="shared" si="47"/>
        <v>13500</v>
      </c>
      <c r="AV15" s="147">
        <f t="shared" si="47"/>
        <v>14500</v>
      </c>
      <c r="AW15" s="147">
        <f t="shared" si="47"/>
        <v>13500</v>
      </c>
      <c r="AX15" s="147">
        <f t="shared" si="47"/>
        <v>14500</v>
      </c>
      <c r="AY15" s="147">
        <f t="shared" si="47"/>
        <v>13500</v>
      </c>
      <c r="AZ15" s="147">
        <f t="shared" si="47"/>
        <v>14500</v>
      </c>
      <c r="BA15" s="147">
        <f t="shared" si="47"/>
        <v>13500</v>
      </c>
    </row>
    <row r="16" spans="1:53" s="14" customFormat="1" ht="12" customHeight="1" x14ac:dyDescent="0.2">
      <c r="A16" s="33" t="s">
        <v>160</v>
      </c>
    </row>
    <row r="17" spans="1:53" s="14" customFormat="1" ht="12" customHeight="1" x14ac:dyDescent="0.2">
      <c r="A17" s="42" t="s">
        <v>159</v>
      </c>
      <c r="B17" s="147">
        <f t="shared" ref="B17:F17" si="48">B6+7100</f>
        <v>15000</v>
      </c>
      <c r="C17" s="147">
        <f t="shared" ref="C17" si="49">C6+7100</f>
        <v>15000</v>
      </c>
      <c r="D17" s="147">
        <f t="shared" si="48"/>
        <v>12700</v>
      </c>
      <c r="E17" s="147">
        <f t="shared" si="48"/>
        <v>14000</v>
      </c>
      <c r="F17" s="147">
        <f t="shared" si="48"/>
        <v>14000</v>
      </c>
      <c r="G17" s="147">
        <f t="shared" ref="G17:X17" si="50">G6+7100</f>
        <v>14000</v>
      </c>
      <c r="H17" s="147">
        <f t="shared" ref="H17" si="51">H6+7100</f>
        <v>16000</v>
      </c>
      <c r="I17" s="147">
        <f t="shared" si="50"/>
        <v>12700</v>
      </c>
      <c r="J17" s="147">
        <f t="shared" si="50"/>
        <v>14000</v>
      </c>
      <c r="K17" s="147">
        <f t="shared" si="50"/>
        <v>12700</v>
      </c>
      <c r="L17" s="147">
        <f t="shared" si="50"/>
        <v>14000</v>
      </c>
      <c r="M17" s="147">
        <f t="shared" si="50"/>
        <v>14000</v>
      </c>
      <c r="N17" s="147">
        <f t="shared" si="50"/>
        <v>15000</v>
      </c>
      <c r="O17" s="147">
        <f t="shared" si="50"/>
        <v>15000</v>
      </c>
      <c r="P17" s="147">
        <f t="shared" si="50"/>
        <v>17000</v>
      </c>
      <c r="Q17" s="147">
        <f t="shared" si="50"/>
        <v>15000</v>
      </c>
      <c r="R17" s="147">
        <f t="shared" si="50"/>
        <v>12700</v>
      </c>
      <c r="S17" s="147">
        <f t="shared" si="50"/>
        <v>12700</v>
      </c>
      <c r="T17" s="147">
        <f t="shared" si="50"/>
        <v>18000</v>
      </c>
      <c r="U17" s="147">
        <f t="shared" si="50"/>
        <v>15000</v>
      </c>
      <c r="V17" s="147">
        <f t="shared" si="50"/>
        <v>15000</v>
      </c>
      <c r="W17" s="147">
        <f t="shared" si="50"/>
        <v>17000</v>
      </c>
      <c r="X17" s="147">
        <f t="shared" si="50"/>
        <v>17000</v>
      </c>
      <c r="Y17" s="147">
        <f>Y6+9600</f>
        <v>17500</v>
      </c>
      <c r="Z17" s="147">
        <f t="shared" ref="Z17:AI17" si="52">Z6+9600</f>
        <v>18500</v>
      </c>
      <c r="AA17" s="147">
        <f t="shared" si="52"/>
        <v>17500</v>
      </c>
      <c r="AB17" s="147">
        <f t="shared" si="52"/>
        <v>18500</v>
      </c>
      <c r="AC17" s="147">
        <f t="shared" si="52"/>
        <v>17500</v>
      </c>
      <c r="AD17" s="147">
        <f t="shared" si="52"/>
        <v>18500</v>
      </c>
      <c r="AE17" s="147">
        <f t="shared" si="52"/>
        <v>17500</v>
      </c>
      <c r="AF17" s="147">
        <f t="shared" si="52"/>
        <v>18500</v>
      </c>
      <c r="AG17" s="147">
        <f t="shared" si="52"/>
        <v>17500</v>
      </c>
      <c r="AH17" s="147">
        <f t="shared" si="52"/>
        <v>17500</v>
      </c>
      <c r="AI17" s="147">
        <f t="shared" si="52"/>
        <v>18500</v>
      </c>
      <c r="AJ17" s="147">
        <f>AJ6+9600</f>
        <v>18500</v>
      </c>
      <c r="AK17" s="147">
        <f t="shared" ref="AK17:AP17" si="53">AK6+9600</f>
        <v>19500</v>
      </c>
      <c r="AL17" s="147">
        <f t="shared" si="53"/>
        <v>18500</v>
      </c>
      <c r="AM17" s="147">
        <f t="shared" si="53"/>
        <v>19500</v>
      </c>
      <c r="AN17" s="147">
        <f t="shared" si="53"/>
        <v>18500</v>
      </c>
      <c r="AO17" s="147">
        <f t="shared" si="53"/>
        <v>19500</v>
      </c>
      <c r="AP17" s="147">
        <f t="shared" si="53"/>
        <v>18500</v>
      </c>
      <c r="AQ17" s="147">
        <f t="shared" ref="AQ17" si="54">AQ6+9600</f>
        <v>18500</v>
      </c>
      <c r="AR17" s="147">
        <f t="shared" ref="AR17:BA17" si="55">AR6+7100</f>
        <v>16000</v>
      </c>
      <c r="AS17" s="147">
        <f t="shared" si="55"/>
        <v>14000</v>
      </c>
      <c r="AT17" s="147">
        <f t="shared" si="55"/>
        <v>15000</v>
      </c>
      <c r="AU17" s="147">
        <f t="shared" si="55"/>
        <v>14000</v>
      </c>
      <c r="AV17" s="147">
        <f t="shared" si="55"/>
        <v>15000</v>
      </c>
      <c r="AW17" s="147">
        <f t="shared" si="55"/>
        <v>14000</v>
      </c>
      <c r="AX17" s="147">
        <f t="shared" si="55"/>
        <v>15000</v>
      </c>
      <c r="AY17" s="147">
        <f t="shared" si="55"/>
        <v>14000</v>
      </c>
      <c r="AZ17" s="147">
        <f t="shared" si="55"/>
        <v>15000</v>
      </c>
      <c r="BA17" s="147">
        <f t="shared" si="55"/>
        <v>14000</v>
      </c>
    </row>
    <row r="18" spans="1:53" s="14" customFormat="1" ht="12" customHeight="1" x14ac:dyDescent="0.2">
      <c r="A18" s="33" t="s">
        <v>56</v>
      </c>
    </row>
    <row r="19" spans="1:53" s="14" customFormat="1" ht="12" customHeight="1" x14ac:dyDescent="0.2">
      <c r="A19" s="42" t="s">
        <v>8</v>
      </c>
      <c r="B19" s="147">
        <f t="shared" ref="B19:F19" si="56">B6+9000</f>
        <v>16900</v>
      </c>
      <c r="C19" s="147">
        <f t="shared" ref="C19" si="57">C6+9000</f>
        <v>16900</v>
      </c>
      <c r="D19" s="147">
        <f t="shared" si="56"/>
        <v>14600</v>
      </c>
      <c r="E19" s="147">
        <f t="shared" si="56"/>
        <v>15900</v>
      </c>
      <c r="F19" s="147">
        <f t="shared" si="56"/>
        <v>15900</v>
      </c>
      <c r="G19" s="147">
        <f t="shared" ref="G19:X19" si="58">G6+9000</f>
        <v>15900</v>
      </c>
      <c r="H19" s="147">
        <f t="shared" ref="H19" si="59">H6+9000</f>
        <v>17900</v>
      </c>
      <c r="I19" s="147">
        <f t="shared" si="58"/>
        <v>14600</v>
      </c>
      <c r="J19" s="147">
        <f t="shared" si="58"/>
        <v>15900</v>
      </c>
      <c r="K19" s="147">
        <f t="shared" si="58"/>
        <v>14600</v>
      </c>
      <c r="L19" s="147">
        <f t="shared" si="58"/>
        <v>15900</v>
      </c>
      <c r="M19" s="147">
        <f t="shared" si="58"/>
        <v>15900</v>
      </c>
      <c r="N19" s="147">
        <f t="shared" si="58"/>
        <v>16900</v>
      </c>
      <c r="O19" s="147">
        <f t="shared" si="58"/>
        <v>16900</v>
      </c>
      <c r="P19" s="147">
        <f t="shared" si="58"/>
        <v>18900</v>
      </c>
      <c r="Q19" s="147">
        <f t="shared" si="58"/>
        <v>16900</v>
      </c>
      <c r="R19" s="147">
        <f t="shared" si="58"/>
        <v>14600</v>
      </c>
      <c r="S19" s="147">
        <f t="shared" si="58"/>
        <v>14600</v>
      </c>
      <c r="T19" s="147">
        <f t="shared" si="58"/>
        <v>19900</v>
      </c>
      <c r="U19" s="147">
        <f t="shared" si="58"/>
        <v>16900</v>
      </c>
      <c r="V19" s="147">
        <f t="shared" si="58"/>
        <v>16900</v>
      </c>
      <c r="W19" s="147">
        <f t="shared" si="58"/>
        <v>18900</v>
      </c>
      <c r="X19" s="147">
        <f t="shared" si="58"/>
        <v>18900</v>
      </c>
      <c r="Y19" s="147">
        <f>Y6+15000</f>
        <v>22900</v>
      </c>
      <c r="Z19" s="147">
        <f t="shared" ref="Z19:AQ19" si="60">Z6+15000</f>
        <v>23900</v>
      </c>
      <c r="AA19" s="147">
        <f t="shared" si="60"/>
        <v>22900</v>
      </c>
      <c r="AB19" s="147">
        <f t="shared" si="60"/>
        <v>23900</v>
      </c>
      <c r="AC19" s="147">
        <f t="shared" si="60"/>
        <v>22900</v>
      </c>
      <c r="AD19" s="147">
        <f t="shared" si="60"/>
        <v>23900</v>
      </c>
      <c r="AE19" s="147">
        <f t="shared" si="60"/>
        <v>22900</v>
      </c>
      <c r="AF19" s="147">
        <f t="shared" si="60"/>
        <v>23900</v>
      </c>
      <c r="AG19" s="147">
        <f t="shared" si="60"/>
        <v>22900</v>
      </c>
      <c r="AH19" s="147">
        <f t="shared" si="60"/>
        <v>22900</v>
      </c>
      <c r="AI19" s="147">
        <f t="shared" si="60"/>
        <v>23900</v>
      </c>
      <c r="AJ19" s="147">
        <f t="shared" si="60"/>
        <v>23900</v>
      </c>
      <c r="AK19" s="147">
        <f t="shared" si="60"/>
        <v>24900</v>
      </c>
      <c r="AL19" s="147">
        <f t="shared" si="60"/>
        <v>23900</v>
      </c>
      <c r="AM19" s="147">
        <f t="shared" si="60"/>
        <v>24900</v>
      </c>
      <c r="AN19" s="147">
        <f t="shared" si="60"/>
        <v>23900</v>
      </c>
      <c r="AO19" s="147">
        <f t="shared" si="60"/>
        <v>24900</v>
      </c>
      <c r="AP19" s="147">
        <f t="shared" si="60"/>
        <v>23900</v>
      </c>
      <c r="AQ19" s="147">
        <f t="shared" si="60"/>
        <v>23900</v>
      </c>
      <c r="AR19" s="147">
        <f t="shared" ref="AR19:BA19" si="61">AR6+9000</f>
        <v>17900</v>
      </c>
      <c r="AS19" s="147">
        <f t="shared" si="61"/>
        <v>15900</v>
      </c>
      <c r="AT19" s="147">
        <f t="shared" si="61"/>
        <v>16900</v>
      </c>
      <c r="AU19" s="147">
        <f t="shared" si="61"/>
        <v>15900</v>
      </c>
      <c r="AV19" s="147">
        <f t="shared" si="61"/>
        <v>16900</v>
      </c>
      <c r="AW19" s="147">
        <f t="shared" si="61"/>
        <v>15900</v>
      </c>
      <c r="AX19" s="147">
        <f t="shared" si="61"/>
        <v>16900</v>
      </c>
      <c r="AY19" s="147">
        <f t="shared" si="61"/>
        <v>15900</v>
      </c>
      <c r="AZ19" s="147">
        <f t="shared" si="61"/>
        <v>16900</v>
      </c>
      <c r="BA19" s="147">
        <f t="shared" si="61"/>
        <v>15900</v>
      </c>
    </row>
    <row r="20" spans="1:53" s="14" customFormat="1" ht="15" customHeight="1" x14ac:dyDescent="0.2">
      <c r="A20" s="33" t="s">
        <v>57</v>
      </c>
    </row>
    <row r="21" spans="1:53" s="14" customFormat="1" ht="12" customHeight="1" x14ac:dyDescent="0.2">
      <c r="A21" s="42" t="s">
        <v>8</v>
      </c>
      <c r="B21" s="147">
        <f t="shared" ref="B21:F21" si="62">B6+15000</f>
        <v>22900</v>
      </c>
      <c r="C21" s="147">
        <f t="shared" ref="C21" si="63">C6+15000</f>
        <v>22900</v>
      </c>
      <c r="D21" s="147">
        <f t="shared" si="62"/>
        <v>20600</v>
      </c>
      <c r="E21" s="147">
        <f t="shared" si="62"/>
        <v>21900</v>
      </c>
      <c r="F21" s="147">
        <f t="shared" si="62"/>
        <v>21900</v>
      </c>
      <c r="G21" s="147">
        <f t="shared" ref="G21:X21" si="64">G6+15000</f>
        <v>21900</v>
      </c>
      <c r="H21" s="147">
        <f t="shared" ref="H21" si="65">H6+15000</f>
        <v>23900</v>
      </c>
      <c r="I21" s="147">
        <f t="shared" si="64"/>
        <v>20600</v>
      </c>
      <c r="J21" s="147">
        <f t="shared" si="64"/>
        <v>21900</v>
      </c>
      <c r="K21" s="147">
        <f t="shared" si="64"/>
        <v>20600</v>
      </c>
      <c r="L21" s="147">
        <f t="shared" si="64"/>
        <v>21900</v>
      </c>
      <c r="M21" s="147">
        <f t="shared" si="64"/>
        <v>21900</v>
      </c>
      <c r="N21" s="147">
        <f t="shared" si="64"/>
        <v>22900</v>
      </c>
      <c r="O21" s="147">
        <f t="shared" si="64"/>
        <v>22900</v>
      </c>
      <c r="P21" s="147">
        <f t="shared" si="64"/>
        <v>24900</v>
      </c>
      <c r="Q21" s="147">
        <f t="shared" si="64"/>
        <v>22900</v>
      </c>
      <c r="R21" s="147">
        <f t="shared" si="64"/>
        <v>20600</v>
      </c>
      <c r="S21" s="147">
        <f t="shared" si="64"/>
        <v>20600</v>
      </c>
      <c r="T21" s="147">
        <f t="shared" si="64"/>
        <v>25900</v>
      </c>
      <c r="U21" s="147">
        <f t="shared" si="64"/>
        <v>22900</v>
      </c>
      <c r="V21" s="147">
        <f t="shared" si="64"/>
        <v>22900</v>
      </c>
      <c r="W21" s="147">
        <f t="shared" si="64"/>
        <v>24900</v>
      </c>
      <c r="X21" s="147">
        <f t="shared" si="64"/>
        <v>24900</v>
      </c>
      <c r="Y21" s="147">
        <f>Y6+22000</f>
        <v>29900</v>
      </c>
      <c r="Z21" s="147">
        <f t="shared" ref="Z21:AI21" si="66">Z6+22000</f>
        <v>30900</v>
      </c>
      <c r="AA21" s="147">
        <f t="shared" si="66"/>
        <v>29900</v>
      </c>
      <c r="AB21" s="147">
        <f t="shared" si="66"/>
        <v>30900</v>
      </c>
      <c r="AC21" s="147">
        <f t="shared" si="66"/>
        <v>29900</v>
      </c>
      <c r="AD21" s="147">
        <f t="shared" si="66"/>
        <v>30900</v>
      </c>
      <c r="AE21" s="147">
        <f t="shared" si="66"/>
        <v>29900</v>
      </c>
      <c r="AF21" s="147">
        <f t="shared" si="66"/>
        <v>30900</v>
      </c>
      <c r="AG21" s="147">
        <f t="shared" si="66"/>
        <v>29900</v>
      </c>
      <c r="AH21" s="147">
        <f t="shared" si="66"/>
        <v>29900</v>
      </c>
      <c r="AI21" s="147">
        <f t="shared" si="66"/>
        <v>30900</v>
      </c>
      <c r="AJ21" s="147">
        <f>AJ6+22000</f>
        <v>30900</v>
      </c>
      <c r="AK21" s="147">
        <f t="shared" ref="AK21:AP21" si="67">AK6+22000</f>
        <v>31900</v>
      </c>
      <c r="AL21" s="147">
        <f t="shared" si="67"/>
        <v>30900</v>
      </c>
      <c r="AM21" s="147">
        <f t="shared" si="67"/>
        <v>31900</v>
      </c>
      <c r="AN21" s="147">
        <f t="shared" si="67"/>
        <v>30900</v>
      </c>
      <c r="AO21" s="147">
        <f t="shared" si="67"/>
        <v>31900</v>
      </c>
      <c r="AP21" s="147">
        <f t="shared" si="67"/>
        <v>30900</v>
      </c>
      <c r="AQ21" s="147">
        <f t="shared" ref="AQ21" si="68">AQ6+22000</f>
        <v>30900</v>
      </c>
      <c r="AR21" s="147">
        <f t="shared" ref="AR21:BA21" si="69">AR6+15000</f>
        <v>23900</v>
      </c>
      <c r="AS21" s="147">
        <f t="shared" si="69"/>
        <v>21900</v>
      </c>
      <c r="AT21" s="147">
        <f t="shared" si="69"/>
        <v>22900</v>
      </c>
      <c r="AU21" s="147">
        <f t="shared" si="69"/>
        <v>21900</v>
      </c>
      <c r="AV21" s="147">
        <f t="shared" si="69"/>
        <v>22900</v>
      </c>
      <c r="AW21" s="147">
        <f t="shared" si="69"/>
        <v>21900</v>
      </c>
      <c r="AX21" s="147">
        <f t="shared" si="69"/>
        <v>22900</v>
      </c>
      <c r="AY21" s="147">
        <f t="shared" si="69"/>
        <v>21900</v>
      </c>
      <c r="AZ21" s="147">
        <f t="shared" si="69"/>
        <v>22900</v>
      </c>
      <c r="BA21" s="147">
        <f t="shared" si="69"/>
        <v>21900</v>
      </c>
    </row>
    <row r="22" spans="1:53" s="14" customFormat="1" ht="9.75" hidden="1" customHeight="1" thickBot="1" x14ac:dyDescent="0.25">
      <c r="A22" s="192" t="s">
        <v>158</v>
      </c>
    </row>
    <row r="23" spans="1:53" s="14" customFormat="1" ht="11.25" hidden="1" customHeight="1" thickBot="1" x14ac:dyDescent="0.25">
      <c r="A23" s="191" t="s">
        <v>8</v>
      </c>
      <c r="B23" s="193">
        <f t="shared" ref="B23:X23" si="70">B6+30000</f>
        <v>37900</v>
      </c>
      <c r="C23" s="193"/>
      <c r="D23" s="193">
        <f t="shared" si="70"/>
        <v>35600</v>
      </c>
      <c r="E23" s="193">
        <f t="shared" si="70"/>
        <v>36900</v>
      </c>
      <c r="F23" s="193">
        <f t="shared" si="70"/>
        <v>36900</v>
      </c>
      <c r="G23" s="193">
        <f t="shared" si="70"/>
        <v>36900</v>
      </c>
      <c r="H23" s="193">
        <f t="shared" ref="H23" si="71">H6+30000</f>
        <v>38900</v>
      </c>
      <c r="I23" s="193">
        <f t="shared" si="70"/>
        <v>35600</v>
      </c>
      <c r="J23" s="193">
        <f t="shared" si="70"/>
        <v>36900</v>
      </c>
      <c r="K23" s="193">
        <f t="shared" si="70"/>
        <v>35600</v>
      </c>
      <c r="L23" s="193">
        <f t="shared" si="70"/>
        <v>36900</v>
      </c>
      <c r="M23" s="193">
        <f t="shared" si="70"/>
        <v>36900</v>
      </c>
      <c r="N23" s="193">
        <f t="shared" si="70"/>
        <v>37900</v>
      </c>
      <c r="O23" s="193">
        <f t="shared" si="70"/>
        <v>37900</v>
      </c>
      <c r="P23" s="193">
        <f t="shared" si="70"/>
        <v>39900</v>
      </c>
      <c r="Q23" s="193">
        <f t="shared" si="70"/>
        <v>37900</v>
      </c>
      <c r="R23" s="193">
        <f t="shared" si="70"/>
        <v>35600</v>
      </c>
      <c r="S23" s="193">
        <f t="shared" si="70"/>
        <v>35600</v>
      </c>
      <c r="T23" s="193">
        <f t="shared" si="70"/>
        <v>40900</v>
      </c>
      <c r="U23" s="193">
        <f t="shared" si="70"/>
        <v>37900</v>
      </c>
      <c r="V23" s="193">
        <f t="shared" si="70"/>
        <v>37900</v>
      </c>
      <c r="W23" s="193">
        <f t="shared" si="70"/>
        <v>39900</v>
      </c>
      <c r="X23" s="193">
        <f t="shared" si="70"/>
        <v>39900</v>
      </c>
      <c r="AR23" s="14">
        <f>AR6+30000</f>
        <v>38900</v>
      </c>
      <c r="AS23" s="14">
        <f t="shared" ref="AS23:BA23" si="72">AS6+30000</f>
        <v>36900</v>
      </c>
      <c r="AT23" s="14">
        <f t="shared" si="72"/>
        <v>37900</v>
      </c>
      <c r="AU23" s="14">
        <f t="shared" si="72"/>
        <v>36900</v>
      </c>
      <c r="AV23" s="14">
        <f t="shared" si="72"/>
        <v>37900</v>
      </c>
      <c r="AW23" s="14">
        <f t="shared" si="72"/>
        <v>36900</v>
      </c>
      <c r="AX23" s="14">
        <f t="shared" si="72"/>
        <v>37900</v>
      </c>
      <c r="AY23" s="14">
        <f t="shared" si="72"/>
        <v>36900</v>
      </c>
      <c r="AZ23" s="14">
        <f t="shared" si="72"/>
        <v>37900</v>
      </c>
      <c r="BA23" s="14">
        <f t="shared" si="72"/>
        <v>36900</v>
      </c>
    </row>
    <row r="24" spans="1:53" s="14" customFormat="1" ht="12" hidden="1" customHeight="1" x14ac:dyDescent="0.2">
      <c r="A24" s="124"/>
    </row>
    <row r="25" spans="1:53" s="14" customFormat="1" ht="12" customHeight="1" x14ac:dyDescent="0.2">
      <c r="A25" s="124"/>
    </row>
    <row r="26" spans="1:53" s="14" customFormat="1" ht="12.75" customHeight="1" x14ac:dyDescent="0.2">
      <c r="A26" s="216" t="s">
        <v>157</v>
      </c>
      <c r="AJ26" s="11"/>
    </row>
    <row r="27" spans="1:53" s="14" customFormat="1" ht="12.75" customHeight="1" x14ac:dyDescent="0.2">
      <c r="A27" s="216"/>
      <c r="N27" s="11"/>
      <c r="X27" s="1"/>
    </row>
    <row r="28" spans="1:53" s="11" customFormat="1" ht="12.75" customHeight="1" x14ac:dyDescent="0.2">
      <c r="A28" s="216"/>
    </row>
    <row r="29" spans="1:53" s="1" customFormat="1" x14ac:dyDescent="0.2"/>
    <row r="30" spans="1:53" s="4" customFormat="1" ht="12.75" customHeight="1" x14ac:dyDescent="0.2">
      <c r="A30" s="137" t="s">
        <v>58</v>
      </c>
      <c r="C30" s="76"/>
      <c r="H30" s="76"/>
    </row>
    <row r="31" spans="1:53" s="108" customFormat="1" ht="35.25" customHeight="1" x14ac:dyDescent="0.2">
      <c r="A31" s="150" t="s">
        <v>163</v>
      </c>
    </row>
    <row r="32" spans="1:53" s="108" customFormat="1" ht="35.25" customHeight="1" x14ac:dyDescent="0.2">
      <c r="A32" s="150" t="s">
        <v>190</v>
      </c>
    </row>
    <row r="33" spans="1:8" s="108" customFormat="1" ht="35.25" customHeight="1" x14ac:dyDescent="0.2">
      <c r="A33" s="150" t="s">
        <v>164</v>
      </c>
    </row>
    <row r="34" spans="1:8" s="108" customFormat="1" ht="13.5" customHeight="1" x14ac:dyDescent="0.2">
      <c r="A34" s="150" t="s">
        <v>165</v>
      </c>
    </row>
    <row r="35" spans="1:8" s="108" customFormat="1" ht="35.25" customHeight="1" x14ac:dyDescent="0.2">
      <c r="A35" s="150" t="s">
        <v>162</v>
      </c>
    </row>
    <row r="36" spans="1:8" s="108" customFormat="1" ht="35.25" customHeight="1" x14ac:dyDescent="0.2">
      <c r="A36" s="145" t="s">
        <v>173</v>
      </c>
    </row>
    <row r="37" spans="1:8" s="13" customFormat="1" ht="18" customHeight="1" thickBot="1" x14ac:dyDescent="0.25"/>
    <row r="38" spans="1:8" s="4" customFormat="1" x14ac:dyDescent="0.2">
      <c r="A38" s="85" t="s">
        <v>65</v>
      </c>
      <c r="C38" s="76"/>
      <c r="H38" s="76"/>
    </row>
    <row r="39" spans="1:8" s="13" customFormat="1" ht="108" customHeight="1" x14ac:dyDescent="0.2">
      <c r="A39" s="217" t="s">
        <v>305</v>
      </c>
    </row>
    <row r="40" spans="1:8" x14ac:dyDescent="0.2">
      <c r="A40" s="218"/>
    </row>
    <row r="41" spans="1:8" x14ac:dyDescent="0.2">
      <c r="A41" s="218"/>
    </row>
    <row r="42" spans="1:8" ht="24.75" customHeight="1" x14ac:dyDescent="0.2">
      <c r="A42" s="218"/>
    </row>
    <row r="43" spans="1:8" ht="24.75" customHeight="1" x14ac:dyDescent="0.2">
      <c r="A43" s="218"/>
    </row>
    <row r="44" spans="1:8" ht="24.75" customHeight="1" x14ac:dyDescent="0.2">
      <c r="A44" s="218"/>
    </row>
    <row r="45" spans="1:8" ht="24.75" customHeight="1" x14ac:dyDescent="0.2">
      <c r="A45" s="218"/>
    </row>
    <row r="46" spans="1:8" ht="24.75" customHeight="1" x14ac:dyDescent="0.2">
      <c r="A46" s="218"/>
    </row>
    <row r="47" spans="1:8" ht="24.75" customHeight="1" x14ac:dyDescent="0.2">
      <c r="A47" s="218"/>
    </row>
    <row r="48" spans="1:8" ht="24.75" customHeight="1" x14ac:dyDescent="0.2">
      <c r="A48" s="218"/>
    </row>
    <row r="49" spans="1:1" x14ac:dyDescent="0.2">
      <c r="A49" s="218"/>
    </row>
    <row r="50" spans="1:1" x14ac:dyDescent="0.2">
      <c r="A50" s="218"/>
    </row>
    <row r="51" spans="1:1" x14ac:dyDescent="0.2">
      <c r="A51" s="218"/>
    </row>
    <row r="52" spans="1:1" x14ac:dyDescent="0.2">
      <c r="A52" s="218"/>
    </row>
    <row r="53" spans="1:1" hidden="1" x14ac:dyDescent="0.2">
      <c r="A53" s="52" t="s">
        <v>68</v>
      </c>
    </row>
    <row r="54" spans="1:1" ht="36" hidden="1" x14ac:dyDescent="0.2">
      <c r="A54" s="53" t="s">
        <v>69</v>
      </c>
    </row>
    <row r="55" spans="1:1" ht="36" hidden="1" x14ac:dyDescent="0.2">
      <c r="A55" s="53" t="s">
        <v>70</v>
      </c>
    </row>
    <row r="56" spans="1:1" ht="36" hidden="1" x14ac:dyDescent="0.2">
      <c r="A56" s="53" t="s">
        <v>71</v>
      </c>
    </row>
    <row r="57" spans="1:1" ht="24" hidden="1" customHeight="1" x14ac:dyDescent="0.2">
      <c r="A57" s="54" t="s">
        <v>72</v>
      </c>
    </row>
  </sheetData>
  <mergeCells count="2">
    <mergeCell ref="A26:A28"/>
    <mergeCell ref="A39:A52"/>
  </mergeCells>
  <pageMargins left="0.7" right="0.7" top="0.75" bottom="0.75" header="0.3" footer="0.3"/>
  <pageSetup paperSize="9" orientation="portrait" horizontalDpi="4294967295" verticalDpi="4294967295"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A46"/>
  <sheetViews>
    <sheetView zoomScaleNormal="100" workbookViewId="0">
      <pane xSplit="1" topLeftCell="B1" activePane="topRight" state="frozen"/>
      <selection activeCell="BE26" sqref="BE26:BE27"/>
      <selection pane="topRight" activeCell="C13" sqref="C13"/>
    </sheetView>
  </sheetViews>
  <sheetFormatPr defaultColWidth="10.28515625" defaultRowHeight="12" x14ac:dyDescent="0.2"/>
  <cols>
    <col min="1" max="1" width="42.28515625" style="1" customWidth="1"/>
    <col min="2" max="16384" width="10.28515625" style="2"/>
  </cols>
  <sheetData>
    <row r="1" spans="1:53" s="5" customFormat="1" ht="25.5" customHeight="1" x14ac:dyDescent="0.2">
      <c r="A1" s="47" t="s">
        <v>50</v>
      </c>
    </row>
    <row r="2" spans="1:53" s="5" customFormat="1" ht="12.75" x14ac:dyDescent="0.2">
      <c r="A2" s="6" t="s">
        <v>189</v>
      </c>
    </row>
    <row r="3" spans="1:53" s="11" customFormat="1" ht="28.5" customHeight="1" x14ac:dyDescent="0.2">
      <c r="A3" s="74" t="s">
        <v>52</v>
      </c>
      <c r="B3" s="73">
        <f>'BAR BB| Open rates'!B3</f>
        <v>45401</v>
      </c>
      <c r="C3" s="195">
        <f>'BAR BB| Open rates'!C3</f>
        <v>45402</v>
      </c>
      <c r="D3" s="73">
        <f>'BAR BB| Open rates'!D3</f>
        <v>45403</v>
      </c>
      <c r="E3" s="73">
        <f>'BAR BB| Open rates'!E3</f>
        <v>45408</v>
      </c>
      <c r="F3" s="73">
        <f>'BAR BB| Open rates'!F3</f>
        <v>45413</v>
      </c>
      <c r="G3" s="73">
        <f>'BAR BB| Open rates'!G3</f>
        <v>45417</v>
      </c>
      <c r="H3" s="73">
        <f>'BAR BB| Open rates'!H3</f>
        <v>45421</v>
      </c>
      <c r="I3" s="73">
        <f>'BAR BB| Open rates'!I3</f>
        <v>45424</v>
      </c>
      <c r="J3" s="73">
        <f>'BAR BB| Open rates'!J3</f>
        <v>45429</v>
      </c>
      <c r="K3" s="73">
        <f>'BAR BB| Open rates'!K3</f>
        <v>45431</v>
      </c>
      <c r="L3" s="73">
        <f>'BAR BB| Open rates'!L3</f>
        <v>45436</v>
      </c>
      <c r="M3" s="73">
        <f>'BAR BB| Open rates'!M3</f>
        <v>45438</v>
      </c>
      <c r="N3" s="73">
        <f>'BAR BB| Open rates'!N3</f>
        <v>45443</v>
      </c>
      <c r="O3" s="73">
        <f>'BAR BB| Open rates'!O3</f>
        <v>45444</v>
      </c>
      <c r="P3" s="73">
        <f>'BAR BB| Open rates'!P3</f>
        <v>45446</v>
      </c>
      <c r="Q3" s="73">
        <f>'BAR BB| Open rates'!Q3</f>
        <v>45451</v>
      </c>
      <c r="R3" s="73">
        <f>'BAR BB| Open rates'!R3</f>
        <v>45452</v>
      </c>
      <c r="S3" s="73">
        <f>'BAR BB| Open rates'!S3</f>
        <v>45457</v>
      </c>
      <c r="T3" s="73">
        <f>'BAR BB| Open rates'!T3</f>
        <v>45460</v>
      </c>
      <c r="U3" s="73">
        <f>'BAR BB| Open rates'!U3</f>
        <v>45465</v>
      </c>
      <c r="V3" s="73">
        <f>'BAR BB| Open rates'!V3</f>
        <v>45468</v>
      </c>
      <c r="W3" s="73">
        <f>'BAR BB| Open rates'!W3</f>
        <v>45471</v>
      </c>
      <c r="X3" s="73">
        <f>'BAR BB| Open rates'!X3</f>
        <v>45473</v>
      </c>
      <c r="Y3" s="73">
        <f>'BAR BB| Open rates'!Y3</f>
        <v>45474</v>
      </c>
      <c r="Z3" s="73">
        <f>'BAR BB| Open rates'!Z3</f>
        <v>45478</v>
      </c>
      <c r="AA3" s="73">
        <f>'BAR BB| Open rates'!AA3</f>
        <v>45481</v>
      </c>
      <c r="AB3" s="73">
        <f>'BAR BB| Open rates'!AB3</f>
        <v>45485</v>
      </c>
      <c r="AC3" s="73">
        <f>'BAR BB| Open rates'!AC3</f>
        <v>45488</v>
      </c>
      <c r="AD3" s="73">
        <f>'BAR BB| Open rates'!AD3</f>
        <v>45492</v>
      </c>
      <c r="AE3" s="73">
        <f>'BAR BB| Open rates'!AE3</f>
        <v>45495</v>
      </c>
      <c r="AF3" s="73">
        <f>'BAR BB| Open rates'!AF3</f>
        <v>45499</v>
      </c>
      <c r="AG3" s="73">
        <f>'BAR BB| Open rates'!AG3</f>
        <v>45502</v>
      </c>
      <c r="AH3" s="73">
        <f>'BAR BB| Open rates'!AH3</f>
        <v>45505</v>
      </c>
      <c r="AI3" s="73">
        <f>'BAR BB| Open rates'!AI3</f>
        <v>45506</v>
      </c>
      <c r="AJ3" s="73">
        <f>'BAR BB| Open rates'!AJ3</f>
        <v>45509</v>
      </c>
      <c r="AK3" s="73">
        <f>'BAR BB| Open rates'!AK3</f>
        <v>45513</v>
      </c>
      <c r="AL3" s="73">
        <f>'BAR BB| Open rates'!AL3</f>
        <v>45516</v>
      </c>
      <c r="AM3" s="73">
        <f>'BAR BB| Open rates'!AM3</f>
        <v>45520</v>
      </c>
      <c r="AN3" s="73">
        <f>'BAR BB| Open rates'!AN3</f>
        <v>45523</v>
      </c>
      <c r="AO3" s="73">
        <f>'BAR BB| Open rates'!AO3</f>
        <v>45526</v>
      </c>
      <c r="AP3" s="73">
        <f>'BAR BB| Open rates'!AP3</f>
        <v>45532</v>
      </c>
      <c r="AQ3" s="73">
        <f>'BAR BB| Open rates'!AQ3</f>
        <v>45534</v>
      </c>
      <c r="AR3" s="73">
        <f>'BAR BB| Open rates'!AR3</f>
        <v>45536</v>
      </c>
      <c r="AS3" s="73">
        <f>'BAR BB| Open rates'!AS3</f>
        <v>45537</v>
      </c>
      <c r="AT3" s="73">
        <f>'BAR BB| Open rates'!AT3</f>
        <v>45541</v>
      </c>
      <c r="AU3" s="73">
        <f>'BAR BB| Open rates'!AU3</f>
        <v>45544</v>
      </c>
      <c r="AV3" s="73">
        <f>'BAR BB| Open rates'!AV3</f>
        <v>45548</v>
      </c>
      <c r="AW3" s="73">
        <f>'BAR BB| Open rates'!AW3</f>
        <v>45551</v>
      </c>
      <c r="AX3" s="73">
        <f>'BAR BB| Open rates'!AX3</f>
        <v>45555</v>
      </c>
      <c r="AY3" s="73">
        <f>'BAR BB| Open rates'!AY3</f>
        <v>45558</v>
      </c>
      <c r="AZ3" s="73">
        <f>'BAR BB| Open rates'!AZ3</f>
        <v>45562</v>
      </c>
      <c r="BA3" s="73">
        <f>'BAR BB| Open rates'!BA3</f>
        <v>45565</v>
      </c>
    </row>
    <row r="4" spans="1:53" s="11" customFormat="1" ht="28.5" customHeight="1" x14ac:dyDescent="0.2">
      <c r="A4" s="8"/>
      <c r="B4" s="73">
        <f>'BAR BB| Open rates'!B4</f>
        <v>45401</v>
      </c>
      <c r="C4" s="73">
        <f>'BAR BB| Open rates'!C4</f>
        <v>45402</v>
      </c>
      <c r="D4" s="73">
        <f>'BAR BB| Open rates'!D4</f>
        <v>45407</v>
      </c>
      <c r="E4" s="73">
        <f>'BAR BB| Open rates'!E4</f>
        <v>45412</v>
      </c>
      <c r="F4" s="73">
        <f>'BAR BB| Open rates'!F4</f>
        <v>45416</v>
      </c>
      <c r="G4" s="73">
        <f>'BAR BB| Open rates'!G4</f>
        <v>45420</v>
      </c>
      <c r="H4" s="73">
        <f>'BAR BB| Open rates'!H4</f>
        <v>45423</v>
      </c>
      <c r="I4" s="73">
        <f>'BAR BB| Open rates'!I4</f>
        <v>45428</v>
      </c>
      <c r="J4" s="73">
        <f>'BAR BB| Open rates'!J4</f>
        <v>45430</v>
      </c>
      <c r="K4" s="73">
        <f>'BAR BB| Open rates'!K4</f>
        <v>45435</v>
      </c>
      <c r="L4" s="73">
        <f>'BAR BB| Open rates'!L4</f>
        <v>45437</v>
      </c>
      <c r="M4" s="73">
        <f>'BAR BB| Open rates'!M4</f>
        <v>45442</v>
      </c>
      <c r="N4" s="73">
        <f>'BAR BB| Open rates'!N4</f>
        <v>45443</v>
      </c>
      <c r="O4" s="73">
        <f>'BAR BB| Open rates'!O4</f>
        <v>45445</v>
      </c>
      <c r="P4" s="73">
        <f>'BAR BB| Open rates'!P4</f>
        <v>45450</v>
      </c>
      <c r="Q4" s="73">
        <f>'BAR BB| Open rates'!Q4</f>
        <v>45451</v>
      </c>
      <c r="R4" s="73">
        <f>'BAR BB| Open rates'!R4</f>
        <v>45456</v>
      </c>
      <c r="S4" s="73">
        <f>'BAR BB| Open rates'!S4</f>
        <v>45459</v>
      </c>
      <c r="T4" s="73">
        <f>'BAR BB| Open rates'!T4</f>
        <v>45464</v>
      </c>
      <c r="U4" s="73">
        <f>'BAR BB| Open rates'!U4</f>
        <v>45467</v>
      </c>
      <c r="V4" s="73">
        <f>'BAR BB| Open rates'!V4</f>
        <v>45470</v>
      </c>
      <c r="W4" s="73">
        <f>'BAR BB| Open rates'!W4</f>
        <v>45472</v>
      </c>
      <c r="X4" s="73">
        <f>'BAR BB| Open rates'!X4</f>
        <v>45473</v>
      </c>
      <c r="Y4" s="73">
        <f>'BAR BB| Open rates'!Y4</f>
        <v>45477</v>
      </c>
      <c r="Z4" s="73">
        <f>'BAR BB| Open rates'!Z4</f>
        <v>45480</v>
      </c>
      <c r="AA4" s="73">
        <f>'BAR BB| Open rates'!AA4</f>
        <v>45484</v>
      </c>
      <c r="AB4" s="73">
        <f>'BAR BB| Open rates'!AB4</f>
        <v>45487</v>
      </c>
      <c r="AC4" s="73">
        <f>'BAR BB| Open rates'!AC4</f>
        <v>45491</v>
      </c>
      <c r="AD4" s="73">
        <f>'BAR BB| Open rates'!AD4</f>
        <v>45494</v>
      </c>
      <c r="AE4" s="73">
        <f>'BAR BB| Open rates'!AE4</f>
        <v>45498</v>
      </c>
      <c r="AF4" s="73">
        <f>'BAR BB| Open rates'!AF4</f>
        <v>45501</v>
      </c>
      <c r="AG4" s="73">
        <f>'BAR BB| Open rates'!AG4</f>
        <v>45504</v>
      </c>
      <c r="AH4" s="73">
        <f>'BAR BB| Open rates'!AH4</f>
        <v>45505</v>
      </c>
      <c r="AI4" s="73">
        <f>'BAR BB| Open rates'!AI4</f>
        <v>45508</v>
      </c>
      <c r="AJ4" s="73">
        <f>'BAR BB| Open rates'!AJ4</f>
        <v>45512</v>
      </c>
      <c r="AK4" s="73">
        <f>'BAR BB| Open rates'!AK4</f>
        <v>45515</v>
      </c>
      <c r="AL4" s="73">
        <f>'BAR BB| Open rates'!AL4</f>
        <v>45519</v>
      </c>
      <c r="AM4" s="73">
        <f>'BAR BB| Open rates'!AM4</f>
        <v>45522</v>
      </c>
      <c r="AN4" s="73">
        <f>'BAR BB| Open rates'!AN4</f>
        <v>45525</v>
      </c>
      <c r="AO4" s="73">
        <f>'BAR BB| Open rates'!AO4</f>
        <v>45531</v>
      </c>
      <c r="AP4" s="73">
        <f>'BAR BB| Open rates'!AP4</f>
        <v>45533</v>
      </c>
      <c r="AQ4" s="73">
        <f>'BAR BB| Open rates'!AQ4</f>
        <v>45535</v>
      </c>
      <c r="AR4" s="73">
        <f>'BAR BB| Open rates'!AR4</f>
        <v>45536</v>
      </c>
      <c r="AS4" s="73">
        <f>'BAR BB| Open rates'!AS4</f>
        <v>45540</v>
      </c>
      <c r="AT4" s="73">
        <f>'BAR BB| Open rates'!AT4</f>
        <v>45543</v>
      </c>
      <c r="AU4" s="73">
        <f>'BAR BB| Open rates'!AU4</f>
        <v>45547</v>
      </c>
      <c r="AV4" s="73">
        <f>'BAR BB| Open rates'!AV4</f>
        <v>45550</v>
      </c>
      <c r="AW4" s="73">
        <f>'BAR BB| Open rates'!AW4</f>
        <v>45554</v>
      </c>
      <c r="AX4" s="73">
        <f>'BAR BB| Open rates'!AX4</f>
        <v>45557</v>
      </c>
      <c r="AY4" s="73">
        <f>'BAR BB| Open rates'!AY4</f>
        <v>45561</v>
      </c>
      <c r="AZ4" s="73">
        <f>'BAR BB| Open rates'!AZ4</f>
        <v>45564</v>
      </c>
      <c r="BA4" s="73">
        <f>'BAR BB| Open rates'!BA4</f>
        <v>45565</v>
      </c>
    </row>
    <row r="5" spans="1:53" s="14" customFormat="1" ht="12" customHeight="1" x14ac:dyDescent="0.2">
      <c r="A5" s="33" t="s">
        <v>53</v>
      </c>
    </row>
    <row r="6" spans="1:53" s="14" customFormat="1" ht="12" customHeight="1" x14ac:dyDescent="0.2">
      <c r="A6" s="33">
        <v>1</v>
      </c>
      <c r="B6" s="84">
        <f>'BAR BB| Open rates'!B6*0.85*0.9+35</f>
        <v>6078.5</v>
      </c>
      <c r="C6" s="84">
        <f>'BAR BB| Open rates'!C6*0.85*0.9+35</f>
        <v>6078.5</v>
      </c>
      <c r="D6" s="84">
        <f>'BAR BB| Open rates'!D6*0.85*0.9+35</f>
        <v>4319</v>
      </c>
      <c r="E6" s="84">
        <f>'BAR BB| Open rates'!E6*0.85*0.9+35</f>
        <v>5313.5</v>
      </c>
      <c r="F6" s="84">
        <f>'BAR BB| Open rates'!F6*0.85*0.9+35</f>
        <v>5313.5</v>
      </c>
      <c r="G6" s="84">
        <f>'BAR BB| Open rates'!G6*0.85*0.9+35</f>
        <v>5313.5</v>
      </c>
      <c r="H6" s="84">
        <f>'BAR BB| Open rates'!H6*0.85*0.9+35</f>
        <v>6843.5</v>
      </c>
      <c r="I6" s="84">
        <f>'BAR BB| Open rates'!I6*0.85*0.9+35</f>
        <v>4319</v>
      </c>
      <c r="J6" s="84">
        <f>'BAR BB| Open rates'!J6*0.85*0.9+35</f>
        <v>5313.5</v>
      </c>
      <c r="K6" s="84">
        <f>'BAR BB| Open rates'!K6*0.85*0.9+35</f>
        <v>4319</v>
      </c>
      <c r="L6" s="84">
        <f>'BAR BB| Open rates'!L6*0.85*0.9+35</f>
        <v>5313.5</v>
      </c>
      <c r="M6" s="84">
        <f>'BAR BB| Open rates'!M6*0.85*0.9+35</f>
        <v>5313.5</v>
      </c>
      <c r="N6" s="84">
        <f>'BAR BB| Open rates'!N6*0.85*0.9+35</f>
        <v>6078.5</v>
      </c>
      <c r="O6" s="84">
        <f>'BAR BB| Open rates'!O6*0.85*0.9+35</f>
        <v>6078.5</v>
      </c>
      <c r="P6" s="84">
        <f>'BAR BB| Open rates'!P6*0.85*0.9+35</f>
        <v>7608.5</v>
      </c>
      <c r="Q6" s="84">
        <f>'BAR BB| Open rates'!Q6*0.85*0.9+35</f>
        <v>6078.5</v>
      </c>
      <c r="R6" s="84">
        <f>'BAR BB| Open rates'!R6*0.85*0.9+35</f>
        <v>4319</v>
      </c>
      <c r="S6" s="84">
        <f>'BAR BB| Open rates'!S6*0.85*0.9+35</f>
        <v>4319</v>
      </c>
      <c r="T6" s="84">
        <f>'BAR BB| Open rates'!T6*0.85*0.9+35</f>
        <v>8373.5</v>
      </c>
      <c r="U6" s="84">
        <f>'BAR BB| Open rates'!U6*0.85*0.9+35</f>
        <v>6078.5</v>
      </c>
      <c r="V6" s="84">
        <f>'BAR BB| Open rates'!V6*0.85*0.9+35</f>
        <v>6078.5</v>
      </c>
      <c r="W6" s="84">
        <f>'BAR BB| Open rates'!W6*0.85*0.9+35</f>
        <v>7608.5</v>
      </c>
      <c r="X6" s="84">
        <f>'BAR BB| Open rates'!X6*0.85*0.9+35</f>
        <v>7608.5</v>
      </c>
      <c r="Y6" s="84">
        <f>'BAR BB| Open rates'!Y6*0.85*0.9+35</f>
        <v>6078.5</v>
      </c>
      <c r="Z6" s="84">
        <f>'BAR BB| Open rates'!Z6*0.85*0.9+35</f>
        <v>6843.5</v>
      </c>
      <c r="AA6" s="84">
        <f>'BAR BB| Open rates'!AA6*0.85*0.9+35</f>
        <v>6078.5</v>
      </c>
      <c r="AB6" s="84">
        <f>'BAR BB| Open rates'!AB6*0.85*0.9+35</f>
        <v>6843.5</v>
      </c>
      <c r="AC6" s="84">
        <f>'BAR BB| Open rates'!AC6*0.85*0.9+35</f>
        <v>6078.5</v>
      </c>
      <c r="AD6" s="84">
        <f>'BAR BB| Open rates'!AD6*0.85*0.9+35</f>
        <v>6843.5</v>
      </c>
      <c r="AE6" s="84">
        <f>'BAR BB| Open rates'!AE6*0.85*0.9+35</f>
        <v>6078.5</v>
      </c>
      <c r="AF6" s="84">
        <f>'BAR BB| Open rates'!AF6*0.85*0.9+35</f>
        <v>6843.5</v>
      </c>
      <c r="AG6" s="84">
        <f>'BAR BB| Open rates'!AG6*0.85*0.9+35</f>
        <v>6078.5</v>
      </c>
      <c r="AH6" s="84">
        <f>'BAR BB| Open rates'!AH6*0.85*0.9+35</f>
        <v>6078.5</v>
      </c>
      <c r="AI6" s="84">
        <f>'BAR BB| Open rates'!AI6*0.85*0.9+35</f>
        <v>6843.5</v>
      </c>
      <c r="AJ6" s="84">
        <f>'BAR BB| Open rates'!AJ6*0.85*0.9+35</f>
        <v>6843.5</v>
      </c>
      <c r="AK6" s="84">
        <f>'BAR BB| Open rates'!AK6*0.85*0.9+35</f>
        <v>7608.5</v>
      </c>
      <c r="AL6" s="84">
        <f>'BAR BB| Open rates'!AL6*0.85*0.9+35</f>
        <v>6843.5</v>
      </c>
      <c r="AM6" s="84">
        <f>'BAR BB| Open rates'!AM6*0.85*0.9+35</f>
        <v>7608.5</v>
      </c>
      <c r="AN6" s="84">
        <f>'BAR BB| Open rates'!AN6*0.85*0.9+35</f>
        <v>6843.5</v>
      </c>
      <c r="AO6" s="84">
        <f>'BAR BB| Open rates'!AO6*0.85*0.9+35</f>
        <v>7608.5</v>
      </c>
      <c r="AP6" s="84">
        <f>'BAR BB| Open rates'!AP6*0.85*0.9+35</f>
        <v>6843.5</v>
      </c>
      <c r="AQ6" s="84">
        <f>'BAR BB| Open rates'!AQ6*0.85*0.9+35</f>
        <v>6843.5</v>
      </c>
      <c r="AR6" s="84">
        <f>'BAR BB| Open rates'!AR6*0.85*0.9+35</f>
        <v>6843.5</v>
      </c>
      <c r="AS6" s="84">
        <f>'BAR BB| Open rates'!AS6*0.85*0.9+35</f>
        <v>5313.5</v>
      </c>
      <c r="AT6" s="84">
        <f>'BAR BB| Open rates'!AT6*0.85*0.9+35</f>
        <v>6078.5</v>
      </c>
      <c r="AU6" s="84">
        <f>'BAR BB| Open rates'!AU6*0.85*0.9+35</f>
        <v>5313.5</v>
      </c>
      <c r="AV6" s="84">
        <f>'BAR BB| Open rates'!AV6*0.85*0.9+35</f>
        <v>6078.5</v>
      </c>
      <c r="AW6" s="84">
        <f>'BAR BB| Open rates'!AW6*0.85*0.9+35</f>
        <v>5313.5</v>
      </c>
      <c r="AX6" s="84">
        <f>'BAR BB| Open rates'!AX6*0.85*0.9+35</f>
        <v>6078.5</v>
      </c>
      <c r="AY6" s="84">
        <f>'BAR BB| Open rates'!AY6*0.85*0.9+35</f>
        <v>5313.5</v>
      </c>
      <c r="AZ6" s="84">
        <f>'BAR BB| Open rates'!AZ6*0.85*0.9+35</f>
        <v>6078.5</v>
      </c>
      <c r="BA6" s="84">
        <f>'BAR BB| Open rates'!BA6*0.85*0.9+35</f>
        <v>5313.5</v>
      </c>
    </row>
    <row r="7" spans="1:53" s="14" customFormat="1" ht="12" customHeight="1" x14ac:dyDescent="0.2">
      <c r="A7" s="33">
        <v>2</v>
      </c>
      <c r="B7" s="84">
        <f>'BAR BB| Open rates'!B7*0.85*0.9+35</f>
        <v>6996.5</v>
      </c>
      <c r="C7" s="84">
        <f>'BAR BB| Open rates'!C7*0.85*0.9+35</f>
        <v>6996.5</v>
      </c>
      <c r="D7" s="84">
        <f>'BAR BB| Open rates'!D7*0.85*0.9+35</f>
        <v>5237</v>
      </c>
      <c r="E7" s="84">
        <f>'BAR BB| Open rates'!E7*0.85*0.9+35</f>
        <v>6231.5</v>
      </c>
      <c r="F7" s="84">
        <f>'BAR BB| Open rates'!F7*0.85*0.9+35</f>
        <v>6231.5</v>
      </c>
      <c r="G7" s="84">
        <f>'BAR BB| Open rates'!G7*0.85*0.9+35</f>
        <v>6231.5</v>
      </c>
      <c r="H7" s="84">
        <f>'BAR BB| Open rates'!H7*0.85*0.9+35</f>
        <v>7761.5</v>
      </c>
      <c r="I7" s="84">
        <f>'BAR BB| Open rates'!I7*0.85*0.9+35</f>
        <v>5237</v>
      </c>
      <c r="J7" s="84">
        <f>'BAR BB| Open rates'!J7*0.85*0.9+35</f>
        <v>6231.5</v>
      </c>
      <c r="K7" s="84">
        <f>'BAR BB| Open rates'!K7*0.85*0.9+35</f>
        <v>5237</v>
      </c>
      <c r="L7" s="84">
        <f>'BAR BB| Open rates'!L7*0.85*0.9+35</f>
        <v>6231.5</v>
      </c>
      <c r="M7" s="84">
        <f>'BAR BB| Open rates'!M7*0.85*0.9+35</f>
        <v>6231.5</v>
      </c>
      <c r="N7" s="84">
        <f>'BAR BB| Open rates'!N7*0.85*0.9+35</f>
        <v>6996.5</v>
      </c>
      <c r="O7" s="84">
        <f>'BAR BB| Open rates'!O7*0.85*0.9+35</f>
        <v>6996.5</v>
      </c>
      <c r="P7" s="84">
        <f>'BAR BB| Open rates'!P7*0.85*0.9+35</f>
        <v>8526.5</v>
      </c>
      <c r="Q7" s="84">
        <f>'BAR BB| Open rates'!Q7*0.85*0.9+35</f>
        <v>6996.5</v>
      </c>
      <c r="R7" s="84">
        <f>'BAR BB| Open rates'!R7*0.85*0.9+35</f>
        <v>5237</v>
      </c>
      <c r="S7" s="84">
        <f>'BAR BB| Open rates'!S7*0.85*0.9+35</f>
        <v>5237</v>
      </c>
      <c r="T7" s="84">
        <f>'BAR BB| Open rates'!T7*0.85*0.9+35</f>
        <v>9291.5</v>
      </c>
      <c r="U7" s="84">
        <f>'BAR BB| Open rates'!U7*0.85*0.9+35</f>
        <v>6996.5</v>
      </c>
      <c r="V7" s="84">
        <f>'BAR BB| Open rates'!V7*0.85*0.9+35</f>
        <v>6996.5</v>
      </c>
      <c r="W7" s="84">
        <f>'BAR BB| Open rates'!W7*0.85*0.9+35</f>
        <v>8526.5</v>
      </c>
      <c r="X7" s="84">
        <f>'BAR BB| Open rates'!X7*0.85*0.9+35</f>
        <v>8526.5</v>
      </c>
      <c r="Y7" s="84">
        <f>'BAR BB| Open rates'!Y7*0.85*0.9+35</f>
        <v>6996.5</v>
      </c>
      <c r="Z7" s="84">
        <f>'BAR BB| Open rates'!Z7*0.85*0.9+35</f>
        <v>7761.5</v>
      </c>
      <c r="AA7" s="84">
        <f>'BAR BB| Open rates'!AA7*0.85*0.9+35</f>
        <v>6996.5</v>
      </c>
      <c r="AB7" s="84">
        <f>'BAR BB| Open rates'!AB7*0.85*0.9+35</f>
        <v>7761.5</v>
      </c>
      <c r="AC7" s="84">
        <f>'BAR BB| Open rates'!AC7*0.85*0.9+35</f>
        <v>6996.5</v>
      </c>
      <c r="AD7" s="84">
        <f>'BAR BB| Open rates'!AD7*0.85*0.9+35</f>
        <v>7761.5</v>
      </c>
      <c r="AE7" s="84">
        <f>'BAR BB| Open rates'!AE7*0.85*0.9+35</f>
        <v>6996.5</v>
      </c>
      <c r="AF7" s="84">
        <f>'BAR BB| Open rates'!AF7*0.85*0.9+35</f>
        <v>7761.5</v>
      </c>
      <c r="AG7" s="84">
        <f>'BAR BB| Open rates'!AG7*0.85*0.9+35</f>
        <v>6996.5</v>
      </c>
      <c r="AH7" s="84">
        <f>'BAR BB| Open rates'!AH7*0.85*0.9+35</f>
        <v>6996.5</v>
      </c>
      <c r="AI7" s="84">
        <f>'BAR BB| Open rates'!AI7*0.85*0.9+35</f>
        <v>7761.5</v>
      </c>
      <c r="AJ7" s="84">
        <f>'BAR BB| Open rates'!AJ7*0.85*0.9+35</f>
        <v>7761.5</v>
      </c>
      <c r="AK7" s="84">
        <f>'BAR BB| Open rates'!AK7*0.85*0.9+35</f>
        <v>8526.5</v>
      </c>
      <c r="AL7" s="84">
        <f>'BAR BB| Open rates'!AL7*0.85*0.9+35</f>
        <v>7761.5</v>
      </c>
      <c r="AM7" s="84">
        <f>'BAR BB| Open rates'!AM7*0.85*0.9+35</f>
        <v>8526.5</v>
      </c>
      <c r="AN7" s="84">
        <f>'BAR BB| Open rates'!AN7*0.85*0.9+35</f>
        <v>7761.5</v>
      </c>
      <c r="AO7" s="84">
        <f>'BAR BB| Open rates'!AO7*0.85*0.9+35</f>
        <v>8526.5</v>
      </c>
      <c r="AP7" s="84">
        <f>'BAR BB| Open rates'!AP7*0.85*0.9+35</f>
        <v>7761.5</v>
      </c>
      <c r="AQ7" s="84">
        <f>'BAR BB| Open rates'!AQ7*0.85*0.9+35</f>
        <v>7761.5</v>
      </c>
      <c r="AR7" s="84">
        <f>'BAR BB| Open rates'!AR7*0.85*0.9+35</f>
        <v>7761.5</v>
      </c>
      <c r="AS7" s="84">
        <f>'BAR BB| Open rates'!AS7*0.85*0.9+35</f>
        <v>6231.5</v>
      </c>
      <c r="AT7" s="84">
        <f>'BAR BB| Open rates'!AT7*0.85*0.9+35</f>
        <v>6996.5</v>
      </c>
      <c r="AU7" s="84">
        <f>'BAR BB| Open rates'!AU7*0.85*0.9+35</f>
        <v>6231.5</v>
      </c>
      <c r="AV7" s="84">
        <f>'BAR BB| Open rates'!AV7*0.85*0.9+35</f>
        <v>6996.5</v>
      </c>
      <c r="AW7" s="84">
        <f>'BAR BB| Open rates'!AW7*0.85*0.9+35</f>
        <v>6231.5</v>
      </c>
      <c r="AX7" s="84">
        <f>'BAR BB| Open rates'!AX7*0.85*0.9+35</f>
        <v>6996.5</v>
      </c>
      <c r="AY7" s="84">
        <f>'BAR BB| Open rates'!AY7*0.85*0.9+35</f>
        <v>6231.5</v>
      </c>
      <c r="AZ7" s="84">
        <f>'BAR BB| Open rates'!AZ7*0.85*0.9+35</f>
        <v>6996.5</v>
      </c>
      <c r="BA7" s="84">
        <f>'BAR BB| Open rates'!BA7*0.85*0.9+35</f>
        <v>6231.5</v>
      </c>
    </row>
    <row r="8" spans="1:53"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row>
    <row r="9" spans="1:53" s="14" customFormat="1" ht="12" customHeight="1" x14ac:dyDescent="0.2">
      <c r="A9" s="33">
        <v>1</v>
      </c>
      <c r="B9" s="84">
        <f>'BAR BB| Open rates'!B9*0.85*0.9+35</f>
        <v>7608.5</v>
      </c>
      <c r="C9" s="84">
        <f>'BAR BB| Open rates'!C9*0.85*0.9+35</f>
        <v>7608.5</v>
      </c>
      <c r="D9" s="84">
        <f>'BAR BB| Open rates'!D9*0.85*0.9+35</f>
        <v>5849</v>
      </c>
      <c r="E9" s="84">
        <f>'BAR BB| Open rates'!E9*0.85*0.9+35</f>
        <v>6843.5</v>
      </c>
      <c r="F9" s="84">
        <f>'BAR BB| Open rates'!F9*0.85*0.9+35</f>
        <v>6843.5</v>
      </c>
      <c r="G9" s="84">
        <f>'BAR BB| Open rates'!G9*0.85*0.9+35</f>
        <v>6843.5</v>
      </c>
      <c r="H9" s="84">
        <f>'BAR BB| Open rates'!H9*0.85*0.9+35</f>
        <v>8373.5</v>
      </c>
      <c r="I9" s="84">
        <f>'BAR BB| Open rates'!I9*0.85*0.9+35</f>
        <v>5849</v>
      </c>
      <c r="J9" s="84">
        <f>'BAR BB| Open rates'!J9*0.85*0.9+35</f>
        <v>6843.5</v>
      </c>
      <c r="K9" s="84">
        <f>'BAR BB| Open rates'!K9*0.85*0.9+35</f>
        <v>5849</v>
      </c>
      <c r="L9" s="84">
        <f>'BAR BB| Open rates'!L9*0.85*0.9+35</f>
        <v>6843.5</v>
      </c>
      <c r="M9" s="84">
        <f>'BAR BB| Open rates'!M9*0.85*0.9+35</f>
        <v>6843.5</v>
      </c>
      <c r="N9" s="84">
        <f>'BAR BB| Open rates'!N9*0.85*0.9+35</f>
        <v>7608.5</v>
      </c>
      <c r="O9" s="84">
        <f>'BAR BB| Open rates'!O9*0.85*0.9+35</f>
        <v>7608.5</v>
      </c>
      <c r="P9" s="84">
        <f>'BAR BB| Open rates'!P9*0.85*0.9+35</f>
        <v>9138.5</v>
      </c>
      <c r="Q9" s="84">
        <f>'BAR BB| Open rates'!Q9*0.85*0.9+35</f>
        <v>7608.5</v>
      </c>
      <c r="R9" s="84">
        <f>'BAR BB| Open rates'!R9*0.85*0.9+35</f>
        <v>5849</v>
      </c>
      <c r="S9" s="84">
        <f>'BAR BB| Open rates'!S9*0.85*0.9+35</f>
        <v>5849</v>
      </c>
      <c r="T9" s="84">
        <f>'BAR BB| Open rates'!T9*0.85*0.9+35</f>
        <v>9903.5</v>
      </c>
      <c r="U9" s="84">
        <f>'BAR BB| Open rates'!U9*0.85*0.9+35</f>
        <v>7608.5</v>
      </c>
      <c r="V9" s="84">
        <f>'BAR BB| Open rates'!V9*0.85*0.9+35</f>
        <v>7608.5</v>
      </c>
      <c r="W9" s="84">
        <f>'BAR BB| Open rates'!W9*0.85*0.9+35</f>
        <v>9138.5</v>
      </c>
      <c r="X9" s="84">
        <f>'BAR BB| Open rates'!X9*0.85*0.9+35</f>
        <v>9138.5</v>
      </c>
      <c r="Y9" s="84">
        <f>'BAR BB| Open rates'!Y9*0.85*0.9+35</f>
        <v>7608.5</v>
      </c>
      <c r="Z9" s="84">
        <f>'BAR BB| Open rates'!Z9*0.85*0.9+35</f>
        <v>8373.5</v>
      </c>
      <c r="AA9" s="84">
        <f>'BAR BB| Open rates'!AA9*0.85*0.9+35</f>
        <v>7608.5</v>
      </c>
      <c r="AB9" s="84">
        <f>'BAR BB| Open rates'!AB9*0.85*0.9+35</f>
        <v>8373.5</v>
      </c>
      <c r="AC9" s="84">
        <f>'BAR BB| Open rates'!AC9*0.85*0.9+35</f>
        <v>7608.5</v>
      </c>
      <c r="AD9" s="84">
        <f>'BAR BB| Open rates'!AD9*0.85*0.9+35</f>
        <v>8373.5</v>
      </c>
      <c r="AE9" s="84">
        <f>'BAR BB| Open rates'!AE9*0.85*0.9+35</f>
        <v>7608.5</v>
      </c>
      <c r="AF9" s="84">
        <f>'BAR BB| Open rates'!AF9*0.85*0.9+35</f>
        <v>8373.5</v>
      </c>
      <c r="AG9" s="84">
        <f>'BAR BB| Open rates'!AG9*0.85*0.9+35</f>
        <v>7608.5</v>
      </c>
      <c r="AH9" s="84">
        <f>'BAR BB| Open rates'!AH9*0.85*0.9+35</f>
        <v>7608.5</v>
      </c>
      <c r="AI9" s="84">
        <f>'BAR BB| Open rates'!AI9*0.85*0.9+35</f>
        <v>8373.5</v>
      </c>
      <c r="AJ9" s="84">
        <f>'BAR BB| Open rates'!AJ9*0.85*0.9+35</f>
        <v>8373.5</v>
      </c>
      <c r="AK9" s="84">
        <f>'BAR BB| Open rates'!AK9*0.85*0.9+35</f>
        <v>9138.5</v>
      </c>
      <c r="AL9" s="84">
        <f>'BAR BB| Open rates'!AL9*0.85*0.9+35</f>
        <v>8373.5</v>
      </c>
      <c r="AM9" s="84">
        <f>'BAR BB| Open rates'!AM9*0.85*0.9+35</f>
        <v>9138.5</v>
      </c>
      <c r="AN9" s="84">
        <f>'BAR BB| Open rates'!AN9*0.85*0.9+35</f>
        <v>8373.5</v>
      </c>
      <c r="AO9" s="84">
        <f>'BAR BB| Open rates'!AO9*0.85*0.9+35</f>
        <v>9138.5</v>
      </c>
      <c r="AP9" s="84">
        <f>'BAR BB| Open rates'!AP9*0.85*0.9+35</f>
        <v>8373.5</v>
      </c>
      <c r="AQ9" s="84">
        <f>'BAR BB| Open rates'!AQ9*0.85*0.9+35</f>
        <v>8373.5</v>
      </c>
      <c r="AR9" s="84">
        <f>'BAR BB| Open rates'!AR9*0.85*0.9+35</f>
        <v>8373.5</v>
      </c>
      <c r="AS9" s="84">
        <f>'BAR BB| Open rates'!AS9*0.85*0.9+35</f>
        <v>6843.5</v>
      </c>
      <c r="AT9" s="84">
        <f>'BAR BB| Open rates'!AT9*0.85*0.9+35</f>
        <v>7608.5</v>
      </c>
      <c r="AU9" s="84">
        <f>'BAR BB| Open rates'!AU9*0.85*0.9+35</f>
        <v>6843.5</v>
      </c>
      <c r="AV9" s="84">
        <f>'BAR BB| Open rates'!AV9*0.85*0.9+35</f>
        <v>7608.5</v>
      </c>
      <c r="AW9" s="84">
        <f>'BAR BB| Open rates'!AW9*0.85*0.9+35</f>
        <v>6843.5</v>
      </c>
      <c r="AX9" s="84">
        <f>'BAR BB| Open rates'!AX9*0.85*0.9+35</f>
        <v>7608.5</v>
      </c>
      <c r="AY9" s="84">
        <f>'BAR BB| Open rates'!AY9*0.85*0.9+35</f>
        <v>6843.5</v>
      </c>
      <c r="AZ9" s="84">
        <f>'BAR BB| Open rates'!AZ9*0.85*0.9+35</f>
        <v>7608.5</v>
      </c>
      <c r="BA9" s="84">
        <f>'BAR BB| Open rates'!BA9*0.85*0.9+35</f>
        <v>6843.5</v>
      </c>
    </row>
    <row r="10" spans="1:53" s="14" customFormat="1" ht="12" customHeight="1" x14ac:dyDescent="0.2">
      <c r="A10" s="33">
        <v>2</v>
      </c>
      <c r="B10" s="84">
        <f>'BAR BB| Open rates'!B10*0.85*0.9+35</f>
        <v>8526.5</v>
      </c>
      <c r="C10" s="84">
        <f>'BAR BB| Open rates'!C10*0.85*0.9+35</f>
        <v>8526.5</v>
      </c>
      <c r="D10" s="84">
        <f>'BAR BB| Open rates'!D10*0.85*0.9+35</f>
        <v>6767</v>
      </c>
      <c r="E10" s="84">
        <f>'BAR BB| Open rates'!E10*0.85*0.9+35</f>
        <v>7761.5</v>
      </c>
      <c r="F10" s="84">
        <f>'BAR BB| Open rates'!F10*0.85*0.9+35</f>
        <v>7761.5</v>
      </c>
      <c r="G10" s="84">
        <f>'BAR BB| Open rates'!G10*0.85*0.9+35</f>
        <v>7761.5</v>
      </c>
      <c r="H10" s="84">
        <f>'BAR BB| Open rates'!H10*0.85*0.9+35</f>
        <v>9291.5</v>
      </c>
      <c r="I10" s="84">
        <f>'BAR BB| Open rates'!I10*0.85*0.9+35</f>
        <v>6767</v>
      </c>
      <c r="J10" s="84">
        <f>'BAR BB| Open rates'!J10*0.85*0.9+35</f>
        <v>7761.5</v>
      </c>
      <c r="K10" s="84">
        <f>'BAR BB| Open rates'!K10*0.85*0.9+35</f>
        <v>6767</v>
      </c>
      <c r="L10" s="84">
        <f>'BAR BB| Open rates'!L10*0.85*0.9+35</f>
        <v>7761.5</v>
      </c>
      <c r="M10" s="84">
        <f>'BAR BB| Open rates'!M10*0.85*0.9+35</f>
        <v>7761.5</v>
      </c>
      <c r="N10" s="84">
        <f>'BAR BB| Open rates'!N10*0.85*0.9+35</f>
        <v>8526.5</v>
      </c>
      <c r="O10" s="84">
        <f>'BAR BB| Open rates'!O10*0.85*0.9+35</f>
        <v>8526.5</v>
      </c>
      <c r="P10" s="84">
        <f>'BAR BB| Open rates'!P10*0.85*0.9+35</f>
        <v>10056.5</v>
      </c>
      <c r="Q10" s="84">
        <f>'BAR BB| Open rates'!Q10*0.85*0.9+35</f>
        <v>8526.5</v>
      </c>
      <c r="R10" s="84">
        <f>'BAR BB| Open rates'!R10*0.85*0.9+35</f>
        <v>6767</v>
      </c>
      <c r="S10" s="84">
        <f>'BAR BB| Open rates'!S10*0.85*0.9+35</f>
        <v>6767</v>
      </c>
      <c r="T10" s="84">
        <f>'BAR BB| Open rates'!T10*0.85*0.9+35</f>
        <v>10821.5</v>
      </c>
      <c r="U10" s="84">
        <f>'BAR BB| Open rates'!U10*0.85*0.9+35</f>
        <v>8526.5</v>
      </c>
      <c r="V10" s="84">
        <f>'BAR BB| Open rates'!V10*0.85*0.9+35</f>
        <v>8526.5</v>
      </c>
      <c r="W10" s="84">
        <f>'BAR BB| Open rates'!W10*0.85*0.9+35</f>
        <v>10056.5</v>
      </c>
      <c r="X10" s="84">
        <f>'BAR BB| Open rates'!X10*0.85*0.9+35</f>
        <v>10056.5</v>
      </c>
      <c r="Y10" s="84">
        <f>'BAR BB| Open rates'!Y10*0.85*0.9+35</f>
        <v>8526.5</v>
      </c>
      <c r="Z10" s="84">
        <f>'BAR BB| Open rates'!Z10*0.85*0.9+35</f>
        <v>9291.5</v>
      </c>
      <c r="AA10" s="84">
        <f>'BAR BB| Open rates'!AA10*0.85*0.9+35</f>
        <v>8526.5</v>
      </c>
      <c r="AB10" s="84">
        <f>'BAR BB| Open rates'!AB10*0.85*0.9+35</f>
        <v>9291.5</v>
      </c>
      <c r="AC10" s="84">
        <f>'BAR BB| Open rates'!AC10*0.85*0.9+35</f>
        <v>8526.5</v>
      </c>
      <c r="AD10" s="84">
        <f>'BAR BB| Open rates'!AD10*0.85*0.9+35</f>
        <v>9291.5</v>
      </c>
      <c r="AE10" s="84">
        <f>'BAR BB| Open rates'!AE10*0.85*0.9+35</f>
        <v>8526.5</v>
      </c>
      <c r="AF10" s="84">
        <f>'BAR BB| Open rates'!AF10*0.85*0.9+35</f>
        <v>9291.5</v>
      </c>
      <c r="AG10" s="84">
        <f>'BAR BB| Open rates'!AG10*0.85*0.9+35</f>
        <v>8526.5</v>
      </c>
      <c r="AH10" s="84">
        <f>'BAR BB| Open rates'!AH10*0.85*0.9+35</f>
        <v>8526.5</v>
      </c>
      <c r="AI10" s="84">
        <f>'BAR BB| Open rates'!AI10*0.85*0.9+35</f>
        <v>9291.5</v>
      </c>
      <c r="AJ10" s="84">
        <f>'BAR BB| Open rates'!AJ10*0.85*0.9+35</f>
        <v>9291.5</v>
      </c>
      <c r="AK10" s="84">
        <f>'BAR BB| Open rates'!AK10*0.85*0.9+35</f>
        <v>10056.5</v>
      </c>
      <c r="AL10" s="84">
        <f>'BAR BB| Open rates'!AL10*0.85*0.9+35</f>
        <v>9291.5</v>
      </c>
      <c r="AM10" s="84">
        <f>'BAR BB| Open rates'!AM10*0.85*0.9+35</f>
        <v>10056.5</v>
      </c>
      <c r="AN10" s="84">
        <f>'BAR BB| Open rates'!AN10*0.85*0.9+35</f>
        <v>9291.5</v>
      </c>
      <c r="AO10" s="84">
        <f>'BAR BB| Open rates'!AO10*0.85*0.9+35</f>
        <v>10056.5</v>
      </c>
      <c r="AP10" s="84">
        <f>'BAR BB| Open rates'!AP10*0.85*0.9+35</f>
        <v>9291.5</v>
      </c>
      <c r="AQ10" s="84">
        <f>'BAR BB| Open rates'!AQ10*0.85*0.9+35</f>
        <v>9291.5</v>
      </c>
      <c r="AR10" s="84">
        <f>'BAR BB| Open rates'!AR10*0.85*0.9+35</f>
        <v>9291.5</v>
      </c>
      <c r="AS10" s="84">
        <f>'BAR BB| Open rates'!AS10*0.85*0.9+35</f>
        <v>7761.5</v>
      </c>
      <c r="AT10" s="84">
        <f>'BAR BB| Open rates'!AT10*0.85*0.9+35</f>
        <v>8526.5</v>
      </c>
      <c r="AU10" s="84">
        <f>'BAR BB| Open rates'!AU10*0.85*0.9+35</f>
        <v>7761.5</v>
      </c>
      <c r="AV10" s="84">
        <f>'BAR BB| Open rates'!AV10*0.85*0.9+35</f>
        <v>8526.5</v>
      </c>
      <c r="AW10" s="84">
        <f>'BAR BB| Open rates'!AW10*0.85*0.9+35</f>
        <v>7761.5</v>
      </c>
      <c r="AX10" s="84">
        <f>'BAR BB| Open rates'!AX10*0.85*0.9+35</f>
        <v>8526.5</v>
      </c>
      <c r="AY10" s="84">
        <f>'BAR BB| Open rates'!AY10*0.85*0.9+35</f>
        <v>7761.5</v>
      </c>
      <c r="AZ10" s="84">
        <f>'BAR BB| Open rates'!AZ10*0.85*0.9+35</f>
        <v>8526.5</v>
      </c>
      <c r="BA10" s="84">
        <f>'BAR BB| Open rates'!BA10*0.85*0.9+35</f>
        <v>7761.5</v>
      </c>
    </row>
    <row r="11" spans="1:53"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row>
    <row r="12" spans="1:53" s="14" customFormat="1" ht="12" customHeight="1" x14ac:dyDescent="0.2">
      <c r="A12" s="33">
        <v>1</v>
      </c>
      <c r="B12" s="84">
        <f>'BAR BB| Open rates'!B12*0.85*0.9+35</f>
        <v>8373.5</v>
      </c>
      <c r="C12" s="84">
        <f>'BAR BB| Open rates'!C12*0.85*0.9+35</f>
        <v>8373.5</v>
      </c>
      <c r="D12" s="84">
        <f>'BAR BB| Open rates'!D12*0.85*0.9+35</f>
        <v>6614</v>
      </c>
      <c r="E12" s="84">
        <f>'BAR BB| Open rates'!E12*0.85*0.9+35</f>
        <v>7608.5</v>
      </c>
      <c r="F12" s="84">
        <f>'BAR BB| Open rates'!F12*0.85*0.9+35</f>
        <v>7608.5</v>
      </c>
      <c r="G12" s="84">
        <f>'BAR BB| Open rates'!G12*0.85*0.9+35</f>
        <v>7608.5</v>
      </c>
      <c r="H12" s="84">
        <f>'BAR BB| Open rates'!H12*0.85*0.9+35</f>
        <v>9138.5</v>
      </c>
      <c r="I12" s="84">
        <f>'BAR BB| Open rates'!I12*0.85*0.9+35</f>
        <v>6614</v>
      </c>
      <c r="J12" s="84">
        <f>'BAR BB| Open rates'!J12*0.85*0.9+35</f>
        <v>7608.5</v>
      </c>
      <c r="K12" s="84">
        <f>'BAR BB| Open rates'!K12*0.85*0.9+35</f>
        <v>6614</v>
      </c>
      <c r="L12" s="84">
        <f>'BAR BB| Open rates'!L12*0.85*0.9+35</f>
        <v>7608.5</v>
      </c>
      <c r="M12" s="84">
        <f>'BAR BB| Open rates'!M12*0.85*0.9+35</f>
        <v>7608.5</v>
      </c>
      <c r="N12" s="84">
        <f>'BAR BB| Open rates'!N12*0.85*0.9+35</f>
        <v>8373.5</v>
      </c>
      <c r="O12" s="84">
        <f>'BAR BB| Open rates'!O12*0.85*0.9+35</f>
        <v>8373.5</v>
      </c>
      <c r="P12" s="84">
        <f>'BAR BB| Open rates'!P12*0.85*0.9+35</f>
        <v>9903.5</v>
      </c>
      <c r="Q12" s="84">
        <f>'BAR BB| Open rates'!Q12*0.85*0.9+35</f>
        <v>8373.5</v>
      </c>
      <c r="R12" s="84">
        <f>'BAR BB| Open rates'!R12*0.85*0.9+35</f>
        <v>6614</v>
      </c>
      <c r="S12" s="84">
        <f>'BAR BB| Open rates'!S12*0.85*0.9+35</f>
        <v>6614</v>
      </c>
      <c r="T12" s="84">
        <f>'BAR BB| Open rates'!T12*0.85*0.9+35</f>
        <v>10668.5</v>
      </c>
      <c r="U12" s="84">
        <f>'BAR BB| Open rates'!U12*0.85*0.9+35</f>
        <v>8373.5</v>
      </c>
      <c r="V12" s="84">
        <f>'BAR BB| Open rates'!V12*0.85*0.9+35</f>
        <v>8373.5</v>
      </c>
      <c r="W12" s="84">
        <f>'BAR BB| Open rates'!W12*0.85*0.9+35</f>
        <v>9903.5</v>
      </c>
      <c r="X12" s="84">
        <f>'BAR BB| Open rates'!X12*0.85*0.9+35</f>
        <v>9903.5</v>
      </c>
      <c r="Y12" s="84">
        <f>'BAR BB| Open rates'!Y12*0.85*0.9+35</f>
        <v>8373.5</v>
      </c>
      <c r="Z12" s="84">
        <f>'BAR BB| Open rates'!Z12*0.85*0.9+35</f>
        <v>9138.5</v>
      </c>
      <c r="AA12" s="84">
        <f>'BAR BB| Open rates'!AA12*0.85*0.9+35</f>
        <v>8373.5</v>
      </c>
      <c r="AB12" s="84">
        <f>'BAR BB| Open rates'!AB12*0.85*0.9+35</f>
        <v>9138.5</v>
      </c>
      <c r="AC12" s="84">
        <f>'BAR BB| Open rates'!AC12*0.85*0.9+35</f>
        <v>8373.5</v>
      </c>
      <c r="AD12" s="84">
        <f>'BAR BB| Open rates'!AD12*0.85*0.9+35</f>
        <v>9138.5</v>
      </c>
      <c r="AE12" s="84">
        <f>'BAR BB| Open rates'!AE12*0.85*0.9+35</f>
        <v>8373.5</v>
      </c>
      <c r="AF12" s="84">
        <f>'BAR BB| Open rates'!AF12*0.85*0.9+35</f>
        <v>9138.5</v>
      </c>
      <c r="AG12" s="84">
        <f>'BAR BB| Open rates'!AG12*0.85*0.9+35</f>
        <v>8373.5</v>
      </c>
      <c r="AH12" s="84">
        <f>'BAR BB| Open rates'!AH12*0.85*0.9+35</f>
        <v>8373.5</v>
      </c>
      <c r="AI12" s="84">
        <f>'BAR BB| Open rates'!AI12*0.85*0.9+35</f>
        <v>9138.5</v>
      </c>
      <c r="AJ12" s="84">
        <f>'BAR BB| Open rates'!AJ12*0.85*0.9+35</f>
        <v>9138.5</v>
      </c>
      <c r="AK12" s="84">
        <f>'BAR BB| Open rates'!AK12*0.85*0.9+35</f>
        <v>9903.5</v>
      </c>
      <c r="AL12" s="84">
        <f>'BAR BB| Open rates'!AL12*0.85*0.9+35</f>
        <v>9138.5</v>
      </c>
      <c r="AM12" s="84">
        <f>'BAR BB| Open rates'!AM12*0.85*0.9+35</f>
        <v>9903.5</v>
      </c>
      <c r="AN12" s="84">
        <f>'BAR BB| Open rates'!AN12*0.85*0.9+35</f>
        <v>9138.5</v>
      </c>
      <c r="AO12" s="84">
        <f>'BAR BB| Open rates'!AO12*0.85*0.9+35</f>
        <v>9903.5</v>
      </c>
      <c r="AP12" s="84">
        <f>'BAR BB| Open rates'!AP12*0.85*0.9+35</f>
        <v>9138.5</v>
      </c>
      <c r="AQ12" s="84">
        <f>'BAR BB| Open rates'!AQ12*0.85*0.9+35</f>
        <v>9138.5</v>
      </c>
      <c r="AR12" s="84">
        <f>'BAR BB| Open rates'!AR12*0.85*0.9+35</f>
        <v>9138.5</v>
      </c>
      <c r="AS12" s="84">
        <f>'BAR BB| Open rates'!AS12*0.85*0.9+35</f>
        <v>7608.5</v>
      </c>
      <c r="AT12" s="84">
        <f>'BAR BB| Open rates'!AT12*0.85*0.9+35</f>
        <v>8373.5</v>
      </c>
      <c r="AU12" s="84">
        <f>'BAR BB| Open rates'!AU12*0.85*0.9+35</f>
        <v>7608.5</v>
      </c>
      <c r="AV12" s="84">
        <f>'BAR BB| Open rates'!AV12*0.85*0.9+35</f>
        <v>8373.5</v>
      </c>
      <c r="AW12" s="84">
        <f>'BAR BB| Open rates'!AW12*0.85*0.9+35</f>
        <v>7608.5</v>
      </c>
      <c r="AX12" s="84">
        <f>'BAR BB| Open rates'!AX12*0.85*0.9+35</f>
        <v>8373.5</v>
      </c>
      <c r="AY12" s="84">
        <f>'BAR BB| Open rates'!AY12*0.85*0.9+35</f>
        <v>7608.5</v>
      </c>
      <c r="AZ12" s="84">
        <f>'BAR BB| Open rates'!AZ12*0.85*0.9+35</f>
        <v>8373.5</v>
      </c>
      <c r="BA12" s="84">
        <f>'BAR BB| Open rates'!BA12*0.85*0.9+35</f>
        <v>7608.5</v>
      </c>
    </row>
    <row r="13" spans="1:53" s="14" customFormat="1" ht="12" customHeight="1" x14ac:dyDescent="0.2">
      <c r="A13" s="33">
        <v>2</v>
      </c>
      <c r="B13" s="84">
        <f>'BAR BB| Open rates'!B13*0.85*0.9+35</f>
        <v>9291.5</v>
      </c>
      <c r="C13" s="84">
        <f>'BAR BB| Open rates'!C13*0.85*0.9+35</f>
        <v>9291.5</v>
      </c>
      <c r="D13" s="84">
        <f>'BAR BB| Open rates'!D13*0.85*0.9+35</f>
        <v>7532</v>
      </c>
      <c r="E13" s="84">
        <f>'BAR BB| Open rates'!E13*0.85*0.9+35</f>
        <v>8526.5</v>
      </c>
      <c r="F13" s="84">
        <f>'BAR BB| Open rates'!F13*0.85*0.9+35</f>
        <v>8526.5</v>
      </c>
      <c r="G13" s="84">
        <f>'BAR BB| Open rates'!G13*0.85*0.9+35</f>
        <v>8526.5</v>
      </c>
      <c r="H13" s="84">
        <f>'BAR BB| Open rates'!H13*0.85*0.9+35</f>
        <v>10056.5</v>
      </c>
      <c r="I13" s="84">
        <f>'BAR BB| Open rates'!I13*0.85*0.9+35</f>
        <v>7532</v>
      </c>
      <c r="J13" s="84">
        <f>'BAR BB| Open rates'!J13*0.85*0.9+35</f>
        <v>8526.5</v>
      </c>
      <c r="K13" s="84">
        <f>'BAR BB| Open rates'!K13*0.85*0.9+35</f>
        <v>7532</v>
      </c>
      <c r="L13" s="84">
        <f>'BAR BB| Open rates'!L13*0.85*0.9+35</f>
        <v>8526.5</v>
      </c>
      <c r="M13" s="84">
        <f>'BAR BB| Open rates'!M13*0.85*0.9+35</f>
        <v>8526.5</v>
      </c>
      <c r="N13" s="84">
        <f>'BAR BB| Open rates'!N13*0.85*0.9+35</f>
        <v>9291.5</v>
      </c>
      <c r="O13" s="84">
        <f>'BAR BB| Open rates'!O13*0.85*0.9+35</f>
        <v>9291.5</v>
      </c>
      <c r="P13" s="84">
        <f>'BAR BB| Open rates'!P13*0.85*0.9+35</f>
        <v>10821.5</v>
      </c>
      <c r="Q13" s="84">
        <f>'BAR BB| Open rates'!Q13*0.85*0.9+35</f>
        <v>9291.5</v>
      </c>
      <c r="R13" s="84">
        <f>'BAR BB| Open rates'!R13*0.85*0.9+35</f>
        <v>7532</v>
      </c>
      <c r="S13" s="84">
        <f>'BAR BB| Open rates'!S13*0.85*0.9+35</f>
        <v>7532</v>
      </c>
      <c r="T13" s="84">
        <f>'BAR BB| Open rates'!T13*0.85*0.9+35</f>
        <v>11586.5</v>
      </c>
      <c r="U13" s="84">
        <f>'BAR BB| Open rates'!U13*0.85*0.9+35</f>
        <v>9291.5</v>
      </c>
      <c r="V13" s="84">
        <f>'BAR BB| Open rates'!V13*0.85*0.9+35</f>
        <v>9291.5</v>
      </c>
      <c r="W13" s="84">
        <f>'BAR BB| Open rates'!W13*0.85*0.9+35</f>
        <v>10821.5</v>
      </c>
      <c r="X13" s="84">
        <f>'BAR BB| Open rates'!X13*0.85*0.9+35</f>
        <v>10821.5</v>
      </c>
      <c r="Y13" s="84">
        <f>'BAR BB| Open rates'!Y13*0.85*0.9+35</f>
        <v>9291.5</v>
      </c>
      <c r="Z13" s="84">
        <f>'BAR BB| Open rates'!Z13*0.85*0.9+35</f>
        <v>10056.5</v>
      </c>
      <c r="AA13" s="84">
        <f>'BAR BB| Open rates'!AA13*0.85*0.9+35</f>
        <v>9291.5</v>
      </c>
      <c r="AB13" s="84">
        <f>'BAR BB| Open rates'!AB13*0.85*0.9+35</f>
        <v>10056.5</v>
      </c>
      <c r="AC13" s="84">
        <f>'BAR BB| Open rates'!AC13*0.85*0.9+35</f>
        <v>9291.5</v>
      </c>
      <c r="AD13" s="84">
        <f>'BAR BB| Open rates'!AD13*0.85*0.9+35</f>
        <v>10056.5</v>
      </c>
      <c r="AE13" s="84">
        <f>'BAR BB| Open rates'!AE13*0.85*0.9+35</f>
        <v>9291.5</v>
      </c>
      <c r="AF13" s="84">
        <f>'BAR BB| Open rates'!AF13*0.85*0.9+35</f>
        <v>10056.5</v>
      </c>
      <c r="AG13" s="84">
        <f>'BAR BB| Open rates'!AG13*0.85*0.9+35</f>
        <v>9291.5</v>
      </c>
      <c r="AH13" s="84">
        <f>'BAR BB| Open rates'!AH13*0.85*0.9+35</f>
        <v>9291.5</v>
      </c>
      <c r="AI13" s="84">
        <f>'BAR BB| Open rates'!AI13*0.85*0.9+35</f>
        <v>10056.5</v>
      </c>
      <c r="AJ13" s="84">
        <f>'BAR BB| Open rates'!AJ13*0.85*0.9+35</f>
        <v>10056.5</v>
      </c>
      <c r="AK13" s="84">
        <f>'BAR BB| Open rates'!AK13*0.85*0.9+35</f>
        <v>10821.5</v>
      </c>
      <c r="AL13" s="84">
        <f>'BAR BB| Open rates'!AL13*0.85*0.9+35</f>
        <v>10056.5</v>
      </c>
      <c r="AM13" s="84">
        <f>'BAR BB| Open rates'!AM13*0.85*0.9+35</f>
        <v>10821.5</v>
      </c>
      <c r="AN13" s="84">
        <f>'BAR BB| Open rates'!AN13*0.85*0.9+35</f>
        <v>10056.5</v>
      </c>
      <c r="AO13" s="84">
        <f>'BAR BB| Open rates'!AO13*0.85*0.9+35</f>
        <v>10821.5</v>
      </c>
      <c r="AP13" s="84">
        <f>'BAR BB| Open rates'!AP13*0.85*0.9+35</f>
        <v>10056.5</v>
      </c>
      <c r="AQ13" s="84">
        <f>'BAR BB| Open rates'!AQ13*0.85*0.9+35</f>
        <v>10056.5</v>
      </c>
      <c r="AR13" s="84">
        <f>'BAR BB| Open rates'!AR13*0.85*0.9+35</f>
        <v>10056.5</v>
      </c>
      <c r="AS13" s="84">
        <f>'BAR BB| Open rates'!AS13*0.85*0.9+35</f>
        <v>8526.5</v>
      </c>
      <c r="AT13" s="84">
        <f>'BAR BB| Open rates'!AT13*0.85*0.9+35</f>
        <v>9291.5</v>
      </c>
      <c r="AU13" s="84">
        <f>'BAR BB| Open rates'!AU13*0.85*0.9+35</f>
        <v>8526.5</v>
      </c>
      <c r="AV13" s="84">
        <f>'BAR BB| Open rates'!AV13*0.85*0.9+35</f>
        <v>9291.5</v>
      </c>
      <c r="AW13" s="84">
        <f>'BAR BB| Open rates'!AW13*0.85*0.9+35</f>
        <v>8526.5</v>
      </c>
      <c r="AX13" s="84">
        <f>'BAR BB| Open rates'!AX13*0.85*0.9+35</f>
        <v>9291.5</v>
      </c>
      <c r="AY13" s="84">
        <f>'BAR BB| Open rates'!AY13*0.85*0.9+35</f>
        <v>8526.5</v>
      </c>
      <c r="AZ13" s="84">
        <f>'BAR BB| Open rates'!AZ13*0.85*0.9+35</f>
        <v>9291.5</v>
      </c>
      <c r="BA13" s="84">
        <f>'BAR BB| Open rates'!BA13*0.85*0.9+35</f>
        <v>8526.5</v>
      </c>
    </row>
    <row r="14" spans="1:53"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row>
    <row r="15" spans="1:53" s="14" customFormat="1" ht="12" customHeight="1" x14ac:dyDescent="0.2">
      <c r="A15" s="42" t="s">
        <v>159</v>
      </c>
      <c r="B15" s="84">
        <f>'BAR BB| Open rates'!B15*0.85*0.9+35</f>
        <v>11127.5</v>
      </c>
      <c r="C15" s="84">
        <f>'BAR BB| Open rates'!C15*0.85*0.9+35</f>
        <v>11127.5</v>
      </c>
      <c r="D15" s="84">
        <f>'BAR BB| Open rates'!D15*0.85*0.9+35</f>
        <v>9368</v>
      </c>
      <c r="E15" s="84">
        <f>'BAR BB| Open rates'!E15*0.85*0.9+35</f>
        <v>10362.5</v>
      </c>
      <c r="F15" s="84">
        <f>'BAR BB| Open rates'!F15*0.85*0.9+35</f>
        <v>10362.5</v>
      </c>
      <c r="G15" s="84">
        <f>'BAR BB| Open rates'!G15*0.85*0.9+35</f>
        <v>10362.5</v>
      </c>
      <c r="H15" s="84">
        <f>'BAR BB| Open rates'!H15*0.85*0.9+35</f>
        <v>11892.5</v>
      </c>
      <c r="I15" s="84">
        <f>'BAR BB| Open rates'!I15*0.85*0.9+35</f>
        <v>9368</v>
      </c>
      <c r="J15" s="84">
        <f>'BAR BB| Open rates'!J15*0.85*0.9+35</f>
        <v>10362.5</v>
      </c>
      <c r="K15" s="84">
        <f>'BAR BB| Open rates'!K15*0.85*0.9+35</f>
        <v>9368</v>
      </c>
      <c r="L15" s="84">
        <f>'BAR BB| Open rates'!L15*0.85*0.9+35</f>
        <v>10362.5</v>
      </c>
      <c r="M15" s="84">
        <f>'BAR BB| Open rates'!M15*0.85*0.9+35</f>
        <v>10362.5</v>
      </c>
      <c r="N15" s="84">
        <f>'BAR BB| Open rates'!N15*0.85*0.9+35</f>
        <v>11127.5</v>
      </c>
      <c r="O15" s="84">
        <f>'BAR BB| Open rates'!O15*0.85*0.9+35</f>
        <v>11127.5</v>
      </c>
      <c r="P15" s="84">
        <f>'BAR BB| Open rates'!P15*0.85*0.9+35</f>
        <v>12657.5</v>
      </c>
      <c r="Q15" s="84">
        <f>'BAR BB| Open rates'!Q15*0.85*0.9+35</f>
        <v>11127.5</v>
      </c>
      <c r="R15" s="84">
        <f>'BAR BB| Open rates'!R15*0.85*0.9+35</f>
        <v>9368</v>
      </c>
      <c r="S15" s="84">
        <f>'BAR BB| Open rates'!S15*0.85*0.9+35</f>
        <v>9368</v>
      </c>
      <c r="T15" s="84">
        <f>'BAR BB| Open rates'!T15*0.85*0.9+35</f>
        <v>13422.5</v>
      </c>
      <c r="U15" s="84">
        <f>'BAR BB| Open rates'!U15*0.85*0.9+35</f>
        <v>11127.5</v>
      </c>
      <c r="V15" s="84">
        <f>'BAR BB| Open rates'!V15*0.85*0.9+35</f>
        <v>11127.5</v>
      </c>
      <c r="W15" s="84">
        <f>'BAR BB| Open rates'!W15*0.85*0.9+35</f>
        <v>12657.5</v>
      </c>
      <c r="X15" s="84">
        <f>'BAR BB| Open rates'!X15*0.85*0.9+35</f>
        <v>12657.5</v>
      </c>
      <c r="Y15" s="84">
        <f>'BAR BB| Open rates'!Y15*0.85*0.9+35</f>
        <v>11892.5</v>
      </c>
      <c r="Z15" s="84">
        <f>'BAR BB| Open rates'!Z15*0.85*0.9+35</f>
        <v>12657.5</v>
      </c>
      <c r="AA15" s="84">
        <f>'BAR BB| Open rates'!AA15*0.85*0.9+35</f>
        <v>11892.5</v>
      </c>
      <c r="AB15" s="84">
        <f>'BAR BB| Open rates'!AB15*0.85*0.9+35</f>
        <v>12657.5</v>
      </c>
      <c r="AC15" s="84">
        <f>'BAR BB| Open rates'!AC15*0.85*0.9+35</f>
        <v>11892.5</v>
      </c>
      <c r="AD15" s="84">
        <f>'BAR BB| Open rates'!AD15*0.85*0.9+35</f>
        <v>12657.5</v>
      </c>
      <c r="AE15" s="84">
        <f>'BAR BB| Open rates'!AE15*0.85*0.9+35</f>
        <v>11892.5</v>
      </c>
      <c r="AF15" s="84">
        <f>'BAR BB| Open rates'!AF15*0.85*0.9+35</f>
        <v>12657.5</v>
      </c>
      <c r="AG15" s="84">
        <f>'BAR BB| Open rates'!AG15*0.85*0.9+35</f>
        <v>11892.5</v>
      </c>
      <c r="AH15" s="84">
        <f>'BAR BB| Open rates'!AH15*0.85*0.9+35</f>
        <v>11892.5</v>
      </c>
      <c r="AI15" s="84">
        <f>'BAR BB| Open rates'!AI15*0.85*0.9+35</f>
        <v>12657.5</v>
      </c>
      <c r="AJ15" s="84">
        <f>'BAR BB| Open rates'!AJ15*0.85*0.9+35</f>
        <v>12657.5</v>
      </c>
      <c r="AK15" s="84">
        <f>'BAR BB| Open rates'!AK15*0.85*0.9+35</f>
        <v>13422.5</v>
      </c>
      <c r="AL15" s="84">
        <f>'BAR BB| Open rates'!AL15*0.85*0.9+35</f>
        <v>12657.5</v>
      </c>
      <c r="AM15" s="84">
        <f>'BAR BB| Open rates'!AM15*0.85*0.9+35</f>
        <v>13422.5</v>
      </c>
      <c r="AN15" s="84">
        <f>'BAR BB| Open rates'!AN15*0.85*0.9+35</f>
        <v>12657.5</v>
      </c>
      <c r="AO15" s="84">
        <f>'BAR BB| Open rates'!AO15*0.85*0.9+35</f>
        <v>13422.5</v>
      </c>
      <c r="AP15" s="84">
        <f>'BAR BB| Open rates'!AP15*0.85*0.9+35</f>
        <v>12657.5</v>
      </c>
      <c r="AQ15" s="84">
        <f>'BAR BB| Open rates'!AQ15*0.85*0.9+35</f>
        <v>12657.5</v>
      </c>
      <c r="AR15" s="84">
        <f>'BAR BB| Open rates'!AR15*0.85*0.9+35</f>
        <v>11892.5</v>
      </c>
      <c r="AS15" s="84">
        <f>'BAR BB| Open rates'!AS15*0.85*0.9+35</f>
        <v>10362.5</v>
      </c>
      <c r="AT15" s="84">
        <f>'BAR BB| Open rates'!AT15*0.85*0.9+35</f>
        <v>11127.5</v>
      </c>
      <c r="AU15" s="84">
        <f>'BAR BB| Open rates'!AU15*0.85*0.9+35</f>
        <v>10362.5</v>
      </c>
      <c r="AV15" s="84">
        <f>'BAR BB| Open rates'!AV15*0.85*0.9+35</f>
        <v>11127.5</v>
      </c>
      <c r="AW15" s="84">
        <f>'BAR BB| Open rates'!AW15*0.85*0.9+35</f>
        <v>10362.5</v>
      </c>
      <c r="AX15" s="84">
        <f>'BAR BB| Open rates'!AX15*0.85*0.9+35</f>
        <v>11127.5</v>
      </c>
      <c r="AY15" s="84">
        <f>'BAR BB| Open rates'!AY15*0.85*0.9+35</f>
        <v>10362.5</v>
      </c>
      <c r="AZ15" s="84">
        <f>'BAR BB| Open rates'!AZ15*0.85*0.9+35</f>
        <v>11127.5</v>
      </c>
      <c r="BA15" s="84">
        <f>'BAR BB| Open rates'!BA15*0.85*0.9+35</f>
        <v>10362.5</v>
      </c>
    </row>
    <row r="16" spans="1:53" s="14" customFormat="1" ht="12" customHeight="1" x14ac:dyDescent="0.2">
      <c r="A16" s="33"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row>
    <row r="17" spans="1:53" s="14" customFormat="1" ht="12" customHeight="1" x14ac:dyDescent="0.2">
      <c r="A17" s="42" t="s">
        <v>159</v>
      </c>
      <c r="B17" s="84">
        <f>'BAR BB| Open rates'!B17*0.85*0.9+35</f>
        <v>11510</v>
      </c>
      <c r="C17" s="84">
        <f>'BAR BB| Open rates'!C17*0.85*0.9+35</f>
        <v>11510</v>
      </c>
      <c r="D17" s="84">
        <f>'BAR BB| Open rates'!D17*0.85*0.9+35</f>
        <v>9750.5</v>
      </c>
      <c r="E17" s="84">
        <f>'BAR BB| Open rates'!E17*0.85*0.9+35</f>
        <v>10745</v>
      </c>
      <c r="F17" s="84">
        <f>'BAR BB| Open rates'!F17*0.85*0.9+35</f>
        <v>10745</v>
      </c>
      <c r="G17" s="84">
        <f>'BAR BB| Open rates'!G17*0.85*0.9+35</f>
        <v>10745</v>
      </c>
      <c r="H17" s="84">
        <f>'BAR BB| Open rates'!H17*0.85*0.9+35</f>
        <v>12275</v>
      </c>
      <c r="I17" s="84">
        <f>'BAR BB| Open rates'!I17*0.85*0.9+35</f>
        <v>9750.5</v>
      </c>
      <c r="J17" s="84">
        <f>'BAR BB| Open rates'!J17*0.85*0.9+35</f>
        <v>10745</v>
      </c>
      <c r="K17" s="84">
        <f>'BAR BB| Open rates'!K17*0.85*0.9+35</f>
        <v>9750.5</v>
      </c>
      <c r="L17" s="84">
        <f>'BAR BB| Open rates'!L17*0.85*0.9+35</f>
        <v>10745</v>
      </c>
      <c r="M17" s="84">
        <f>'BAR BB| Open rates'!M17*0.85*0.9+35</f>
        <v>10745</v>
      </c>
      <c r="N17" s="84">
        <f>'BAR BB| Open rates'!N17*0.85*0.9+35</f>
        <v>11510</v>
      </c>
      <c r="O17" s="84">
        <f>'BAR BB| Open rates'!O17*0.85*0.9+35</f>
        <v>11510</v>
      </c>
      <c r="P17" s="84">
        <f>'BAR BB| Open rates'!P17*0.85*0.9+35</f>
        <v>13040</v>
      </c>
      <c r="Q17" s="84">
        <f>'BAR BB| Open rates'!Q17*0.85*0.9+35</f>
        <v>11510</v>
      </c>
      <c r="R17" s="84">
        <f>'BAR BB| Open rates'!R17*0.85*0.9+35</f>
        <v>9750.5</v>
      </c>
      <c r="S17" s="84">
        <f>'BAR BB| Open rates'!S17*0.85*0.9+35</f>
        <v>9750.5</v>
      </c>
      <c r="T17" s="84">
        <f>'BAR BB| Open rates'!T17*0.85*0.9+35</f>
        <v>13805</v>
      </c>
      <c r="U17" s="84">
        <f>'BAR BB| Open rates'!U17*0.85*0.9+35</f>
        <v>11510</v>
      </c>
      <c r="V17" s="84">
        <f>'BAR BB| Open rates'!V17*0.85*0.9+35</f>
        <v>11510</v>
      </c>
      <c r="W17" s="84">
        <f>'BAR BB| Open rates'!W17*0.85*0.9+35</f>
        <v>13040</v>
      </c>
      <c r="X17" s="84">
        <f>'BAR BB| Open rates'!X17*0.85*0.9+35</f>
        <v>13040</v>
      </c>
      <c r="Y17" s="84">
        <f>'BAR BB| Open rates'!Y17*0.85*0.9+35</f>
        <v>13422.5</v>
      </c>
      <c r="Z17" s="84">
        <f>'BAR BB| Open rates'!Z17*0.85*0.9+35</f>
        <v>14187.5</v>
      </c>
      <c r="AA17" s="84">
        <f>'BAR BB| Open rates'!AA17*0.85*0.9+35</f>
        <v>13422.5</v>
      </c>
      <c r="AB17" s="84">
        <f>'BAR BB| Open rates'!AB17*0.85*0.9+35</f>
        <v>14187.5</v>
      </c>
      <c r="AC17" s="84">
        <f>'BAR BB| Open rates'!AC17*0.85*0.9+35</f>
        <v>13422.5</v>
      </c>
      <c r="AD17" s="84">
        <f>'BAR BB| Open rates'!AD17*0.85*0.9+35</f>
        <v>14187.5</v>
      </c>
      <c r="AE17" s="84">
        <f>'BAR BB| Open rates'!AE17*0.85*0.9+35</f>
        <v>13422.5</v>
      </c>
      <c r="AF17" s="84">
        <f>'BAR BB| Open rates'!AF17*0.85*0.9+35</f>
        <v>14187.5</v>
      </c>
      <c r="AG17" s="84">
        <f>'BAR BB| Open rates'!AG17*0.85*0.9+35</f>
        <v>13422.5</v>
      </c>
      <c r="AH17" s="84">
        <f>'BAR BB| Open rates'!AH17*0.85*0.9+35</f>
        <v>13422.5</v>
      </c>
      <c r="AI17" s="84">
        <f>'BAR BB| Open rates'!AI17*0.85*0.9+35</f>
        <v>14187.5</v>
      </c>
      <c r="AJ17" s="84">
        <f>'BAR BB| Open rates'!AJ17*0.85*0.9+35</f>
        <v>14187.5</v>
      </c>
      <c r="AK17" s="84">
        <f>'BAR BB| Open rates'!AK17*0.85*0.9+35</f>
        <v>14952.5</v>
      </c>
      <c r="AL17" s="84">
        <f>'BAR BB| Open rates'!AL17*0.85*0.9+35</f>
        <v>14187.5</v>
      </c>
      <c r="AM17" s="84">
        <f>'BAR BB| Open rates'!AM17*0.85*0.9+35</f>
        <v>14952.5</v>
      </c>
      <c r="AN17" s="84">
        <f>'BAR BB| Open rates'!AN17*0.85*0.9+35</f>
        <v>14187.5</v>
      </c>
      <c r="AO17" s="84">
        <f>'BAR BB| Open rates'!AO17*0.85*0.9+35</f>
        <v>14952.5</v>
      </c>
      <c r="AP17" s="84">
        <f>'BAR BB| Open rates'!AP17*0.85*0.9+35</f>
        <v>14187.5</v>
      </c>
      <c r="AQ17" s="84">
        <f>'BAR BB| Open rates'!AQ17*0.85*0.9+35</f>
        <v>14187.5</v>
      </c>
      <c r="AR17" s="84">
        <f>'BAR BB| Open rates'!AR17*0.85*0.9+35</f>
        <v>12275</v>
      </c>
      <c r="AS17" s="84">
        <f>'BAR BB| Open rates'!AS17*0.85*0.9+35</f>
        <v>10745</v>
      </c>
      <c r="AT17" s="84">
        <f>'BAR BB| Open rates'!AT17*0.85*0.9+35</f>
        <v>11510</v>
      </c>
      <c r="AU17" s="84">
        <f>'BAR BB| Open rates'!AU17*0.85*0.9+35</f>
        <v>10745</v>
      </c>
      <c r="AV17" s="84">
        <f>'BAR BB| Open rates'!AV17*0.85*0.9+35</f>
        <v>11510</v>
      </c>
      <c r="AW17" s="84">
        <f>'BAR BB| Open rates'!AW17*0.85*0.9+35</f>
        <v>10745</v>
      </c>
      <c r="AX17" s="84">
        <f>'BAR BB| Open rates'!AX17*0.85*0.9+35</f>
        <v>11510</v>
      </c>
      <c r="AY17" s="84">
        <f>'BAR BB| Open rates'!AY17*0.85*0.9+35</f>
        <v>10745</v>
      </c>
      <c r="AZ17" s="84">
        <f>'BAR BB| Open rates'!AZ17*0.85*0.9+35</f>
        <v>11510</v>
      </c>
      <c r="BA17" s="84">
        <f>'BAR BB| Open rates'!BA17*0.85*0.9+35</f>
        <v>10745</v>
      </c>
    </row>
    <row r="18" spans="1:53" s="14" customFormat="1" ht="12" customHeight="1" x14ac:dyDescent="0.2">
      <c r="A18" s="33"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row>
    <row r="19" spans="1:53" s="14" customFormat="1" ht="12" customHeight="1" x14ac:dyDescent="0.2">
      <c r="A19" s="42" t="s">
        <v>8</v>
      </c>
      <c r="B19" s="84">
        <f>'BAR BB| Open rates'!B19*0.85*0.9+35</f>
        <v>12963.5</v>
      </c>
      <c r="C19" s="84">
        <f>'BAR BB| Open rates'!C19*0.85*0.9+35</f>
        <v>12963.5</v>
      </c>
      <c r="D19" s="84">
        <f>'BAR BB| Open rates'!D19*0.85*0.9+35</f>
        <v>11204</v>
      </c>
      <c r="E19" s="84">
        <f>'BAR BB| Open rates'!E19*0.85*0.9+35</f>
        <v>12198.5</v>
      </c>
      <c r="F19" s="84">
        <f>'BAR BB| Open rates'!F19*0.85*0.9+35</f>
        <v>12198.5</v>
      </c>
      <c r="G19" s="84">
        <f>'BAR BB| Open rates'!G19*0.85*0.9+35</f>
        <v>12198.5</v>
      </c>
      <c r="H19" s="84">
        <f>'BAR BB| Open rates'!H19*0.85*0.9+35</f>
        <v>13728.5</v>
      </c>
      <c r="I19" s="84">
        <f>'BAR BB| Open rates'!I19*0.85*0.9+35</f>
        <v>11204</v>
      </c>
      <c r="J19" s="84">
        <f>'BAR BB| Open rates'!J19*0.85*0.9+35</f>
        <v>12198.5</v>
      </c>
      <c r="K19" s="84">
        <f>'BAR BB| Open rates'!K19*0.85*0.9+35</f>
        <v>11204</v>
      </c>
      <c r="L19" s="84">
        <f>'BAR BB| Open rates'!L19*0.85*0.9+35</f>
        <v>12198.5</v>
      </c>
      <c r="M19" s="84">
        <f>'BAR BB| Open rates'!M19*0.85*0.9+35</f>
        <v>12198.5</v>
      </c>
      <c r="N19" s="84">
        <f>'BAR BB| Open rates'!N19*0.85*0.9+35</f>
        <v>12963.5</v>
      </c>
      <c r="O19" s="84">
        <f>'BAR BB| Open rates'!O19*0.85*0.9+35</f>
        <v>12963.5</v>
      </c>
      <c r="P19" s="84">
        <f>'BAR BB| Open rates'!P19*0.85*0.9+35</f>
        <v>14493.5</v>
      </c>
      <c r="Q19" s="84">
        <f>'BAR BB| Open rates'!Q19*0.85*0.9+35</f>
        <v>12963.5</v>
      </c>
      <c r="R19" s="84">
        <f>'BAR BB| Open rates'!R19*0.85*0.9+35</f>
        <v>11204</v>
      </c>
      <c r="S19" s="84">
        <f>'BAR BB| Open rates'!S19*0.85*0.9+35</f>
        <v>11204</v>
      </c>
      <c r="T19" s="84">
        <f>'BAR BB| Open rates'!T19*0.85*0.9+35</f>
        <v>15258.5</v>
      </c>
      <c r="U19" s="84">
        <f>'BAR BB| Open rates'!U19*0.85*0.9+35</f>
        <v>12963.5</v>
      </c>
      <c r="V19" s="84">
        <f>'BAR BB| Open rates'!V19*0.85*0.9+35</f>
        <v>12963.5</v>
      </c>
      <c r="W19" s="84">
        <f>'BAR BB| Open rates'!W19*0.85*0.9+35</f>
        <v>14493.5</v>
      </c>
      <c r="X19" s="84">
        <f>'BAR BB| Open rates'!X19*0.85*0.9+35</f>
        <v>14493.5</v>
      </c>
      <c r="Y19" s="84">
        <f>'BAR BB| Open rates'!Y19*0.85*0.9+35</f>
        <v>17553.5</v>
      </c>
      <c r="Z19" s="84">
        <f>'BAR BB| Open rates'!Z19*0.85*0.9+35</f>
        <v>18318.5</v>
      </c>
      <c r="AA19" s="84">
        <f>'BAR BB| Open rates'!AA19*0.85*0.9+35</f>
        <v>17553.5</v>
      </c>
      <c r="AB19" s="84">
        <f>'BAR BB| Open rates'!AB19*0.85*0.9+35</f>
        <v>18318.5</v>
      </c>
      <c r="AC19" s="84">
        <f>'BAR BB| Open rates'!AC19*0.85*0.9+35</f>
        <v>17553.5</v>
      </c>
      <c r="AD19" s="84">
        <f>'BAR BB| Open rates'!AD19*0.85*0.9+35</f>
        <v>18318.5</v>
      </c>
      <c r="AE19" s="84">
        <f>'BAR BB| Open rates'!AE19*0.85*0.9+35</f>
        <v>17553.5</v>
      </c>
      <c r="AF19" s="84">
        <f>'BAR BB| Open rates'!AF19*0.85*0.9+35</f>
        <v>18318.5</v>
      </c>
      <c r="AG19" s="84">
        <f>'BAR BB| Open rates'!AG19*0.85*0.9+35</f>
        <v>17553.5</v>
      </c>
      <c r="AH19" s="84">
        <f>'BAR BB| Open rates'!AH19*0.85*0.9+35</f>
        <v>17553.5</v>
      </c>
      <c r="AI19" s="84">
        <f>'BAR BB| Open rates'!AI19*0.85*0.9+35</f>
        <v>18318.5</v>
      </c>
      <c r="AJ19" s="84">
        <f>'BAR BB| Open rates'!AJ19*0.85*0.9+35</f>
        <v>18318.5</v>
      </c>
      <c r="AK19" s="84">
        <f>'BAR BB| Open rates'!AK19*0.85*0.9+35</f>
        <v>19083.5</v>
      </c>
      <c r="AL19" s="84">
        <f>'BAR BB| Open rates'!AL19*0.85*0.9+35</f>
        <v>18318.5</v>
      </c>
      <c r="AM19" s="84">
        <f>'BAR BB| Open rates'!AM19*0.85*0.9+35</f>
        <v>19083.5</v>
      </c>
      <c r="AN19" s="84">
        <f>'BAR BB| Open rates'!AN19*0.85*0.9+35</f>
        <v>18318.5</v>
      </c>
      <c r="AO19" s="84">
        <f>'BAR BB| Open rates'!AO19*0.85*0.9+35</f>
        <v>19083.5</v>
      </c>
      <c r="AP19" s="84">
        <f>'BAR BB| Open rates'!AP19*0.85*0.9+35</f>
        <v>18318.5</v>
      </c>
      <c r="AQ19" s="84">
        <f>'BAR BB| Open rates'!AQ19*0.85*0.9+35</f>
        <v>18318.5</v>
      </c>
      <c r="AR19" s="84">
        <f>'BAR BB| Open rates'!AR19*0.85*0.9+35</f>
        <v>13728.5</v>
      </c>
      <c r="AS19" s="84">
        <f>'BAR BB| Open rates'!AS19*0.85*0.9+35</f>
        <v>12198.5</v>
      </c>
      <c r="AT19" s="84">
        <f>'BAR BB| Open rates'!AT19*0.85*0.9+35</f>
        <v>12963.5</v>
      </c>
      <c r="AU19" s="84">
        <f>'BAR BB| Open rates'!AU19*0.85*0.9+35</f>
        <v>12198.5</v>
      </c>
      <c r="AV19" s="84">
        <f>'BAR BB| Open rates'!AV19*0.85*0.9+35</f>
        <v>12963.5</v>
      </c>
      <c r="AW19" s="84">
        <f>'BAR BB| Open rates'!AW19*0.85*0.9+35</f>
        <v>12198.5</v>
      </c>
      <c r="AX19" s="84">
        <f>'BAR BB| Open rates'!AX19*0.85*0.9+35</f>
        <v>12963.5</v>
      </c>
      <c r="AY19" s="84">
        <f>'BAR BB| Open rates'!AY19*0.85*0.9+35</f>
        <v>12198.5</v>
      </c>
      <c r="AZ19" s="84">
        <f>'BAR BB| Open rates'!AZ19*0.85*0.9+35</f>
        <v>12963.5</v>
      </c>
      <c r="BA19" s="84">
        <f>'BAR BB| Open rates'!BA19*0.85*0.9+35</f>
        <v>12198.5</v>
      </c>
    </row>
    <row r="20" spans="1:53"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row>
    <row r="21" spans="1:53" s="14" customFormat="1" ht="12" customHeight="1" x14ac:dyDescent="0.2">
      <c r="A21" s="42" t="s">
        <v>8</v>
      </c>
      <c r="B21" s="84">
        <f>'BAR BB| Open rates'!B21*0.85*0.9+35</f>
        <v>17553.5</v>
      </c>
      <c r="C21" s="84">
        <f>'BAR BB| Open rates'!C21*0.85*0.9+35</f>
        <v>17553.5</v>
      </c>
      <c r="D21" s="84">
        <f>'BAR BB| Open rates'!D21*0.85*0.9+35</f>
        <v>15794</v>
      </c>
      <c r="E21" s="84">
        <f>'BAR BB| Open rates'!E21*0.85*0.9+35</f>
        <v>16788.5</v>
      </c>
      <c r="F21" s="84">
        <f>'BAR BB| Open rates'!F21*0.85*0.9+35</f>
        <v>16788.5</v>
      </c>
      <c r="G21" s="84">
        <f>'BAR BB| Open rates'!G21*0.85*0.9+35</f>
        <v>16788.5</v>
      </c>
      <c r="H21" s="84">
        <f>'BAR BB| Open rates'!H21*0.85*0.9+35</f>
        <v>18318.5</v>
      </c>
      <c r="I21" s="84">
        <f>'BAR BB| Open rates'!I21*0.85*0.9+35</f>
        <v>15794</v>
      </c>
      <c r="J21" s="84">
        <f>'BAR BB| Open rates'!J21*0.85*0.9+35</f>
        <v>16788.5</v>
      </c>
      <c r="K21" s="84">
        <f>'BAR BB| Open rates'!K21*0.85*0.9+35</f>
        <v>15794</v>
      </c>
      <c r="L21" s="84">
        <f>'BAR BB| Open rates'!L21*0.85*0.9+35</f>
        <v>16788.5</v>
      </c>
      <c r="M21" s="84">
        <f>'BAR BB| Open rates'!M21*0.85*0.9+35</f>
        <v>16788.5</v>
      </c>
      <c r="N21" s="84">
        <f>'BAR BB| Open rates'!N21*0.85*0.9+35</f>
        <v>17553.5</v>
      </c>
      <c r="O21" s="84">
        <f>'BAR BB| Open rates'!O21*0.85*0.9+35</f>
        <v>17553.5</v>
      </c>
      <c r="P21" s="84">
        <f>'BAR BB| Open rates'!P21*0.85*0.9+35</f>
        <v>19083.5</v>
      </c>
      <c r="Q21" s="84">
        <f>'BAR BB| Open rates'!Q21*0.85*0.9+35</f>
        <v>17553.5</v>
      </c>
      <c r="R21" s="84">
        <f>'BAR BB| Open rates'!R21*0.85*0.9+35</f>
        <v>15794</v>
      </c>
      <c r="S21" s="84">
        <f>'BAR BB| Open rates'!S21*0.85*0.9+35</f>
        <v>15794</v>
      </c>
      <c r="T21" s="84">
        <f>'BAR BB| Open rates'!T21*0.85*0.9+35</f>
        <v>19848.5</v>
      </c>
      <c r="U21" s="84">
        <f>'BAR BB| Open rates'!U21*0.85*0.9+35</f>
        <v>17553.5</v>
      </c>
      <c r="V21" s="84">
        <f>'BAR BB| Open rates'!V21*0.85*0.9+35</f>
        <v>17553.5</v>
      </c>
      <c r="W21" s="84">
        <f>'BAR BB| Open rates'!W21*0.85*0.9+35</f>
        <v>19083.5</v>
      </c>
      <c r="X21" s="84">
        <f>'BAR BB| Open rates'!X21*0.85*0.9+35</f>
        <v>19083.5</v>
      </c>
      <c r="Y21" s="84">
        <f>'BAR BB| Open rates'!Y21*0.85*0.9+35</f>
        <v>22908.5</v>
      </c>
      <c r="Z21" s="84">
        <f>'BAR BB| Open rates'!Z21*0.85*0.9+35</f>
        <v>23673.5</v>
      </c>
      <c r="AA21" s="84">
        <f>'BAR BB| Open rates'!AA21*0.85*0.9+35</f>
        <v>22908.5</v>
      </c>
      <c r="AB21" s="84">
        <f>'BAR BB| Open rates'!AB21*0.85*0.9+35</f>
        <v>23673.5</v>
      </c>
      <c r="AC21" s="84">
        <f>'BAR BB| Open rates'!AC21*0.85*0.9+35</f>
        <v>22908.5</v>
      </c>
      <c r="AD21" s="84">
        <f>'BAR BB| Open rates'!AD21*0.85*0.9+35</f>
        <v>23673.5</v>
      </c>
      <c r="AE21" s="84">
        <f>'BAR BB| Open rates'!AE21*0.85*0.9+35</f>
        <v>22908.5</v>
      </c>
      <c r="AF21" s="84">
        <f>'BAR BB| Open rates'!AF21*0.85*0.9+35</f>
        <v>23673.5</v>
      </c>
      <c r="AG21" s="84">
        <f>'BAR BB| Open rates'!AG21*0.85*0.9+35</f>
        <v>22908.5</v>
      </c>
      <c r="AH21" s="84">
        <f>'BAR BB| Open rates'!AH21*0.85*0.9+35</f>
        <v>22908.5</v>
      </c>
      <c r="AI21" s="84">
        <f>'BAR BB| Open rates'!AI21*0.85*0.9+35</f>
        <v>23673.5</v>
      </c>
      <c r="AJ21" s="84">
        <f>'BAR BB| Open rates'!AJ21*0.85*0.9+35</f>
        <v>23673.5</v>
      </c>
      <c r="AK21" s="84">
        <f>'BAR BB| Open rates'!AK21*0.85*0.9+35</f>
        <v>24438.5</v>
      </c>
      <c r="AL21" s="84">
        <f>'BAR BB| Open rates'!AL21*0.85*0.9+35</f>
        <v>23673.5</v>
      </c>
      <c r="AM21" s="84">
        <f>'BAR BB| Open rates'!AM21*0.85*0.9+35</f>
        <v>24438.5</v>
      </c>
      <c r="AN21" s="84">
        <f>'BAR BB| Open rates'!AN21*0.85*0.9+35</f>
        <v>23673.5</v>
      </c>
      <c r="AO21" s="84">
        <f>'BAR BB| Open rates'!AO21*0.85*0.9+35</f>
        <v>24438.5</v>
      </c>
      <c r="AP21" s="84">
        <f>'BAR BB| Open rates'!AP21*0.85*0.9+35</f>
        <v>23673.5</v>
      </c>
      <c r="AQ21" s="84">
        <f>'BAR BB| Open rates'!AQ21*0.85*0.9+35</f>
        <v>23673.5</v>
      </c>
      <c r="AR21" s="84">
        <f>'BAR BB| Open rates'!AR21*0.85*0.9+35</f>
        <v>18318.5</v>
      </c>
      <c r="AS21" s="84">
        <f>'BAR BB| Open rates'!AS21*0.85*0.9+35</f>
        <v>16788.5</v>
      </c>
      <c r="AT21" s="84">
        <f>'BAR BB| Open rates'!AT21*0.85*0.9+35</f>
        <v>17553.5</v>
      </c>
      <c r="AU21" s="84">
        <f>'BAR BB| Open rates'!AU21*0.85*0.9+35</f>
        <v>16788.5</v>
      </c>
      <c r="AV21" s="84">
        <f>'BAR BB| Open rates'!AV21*0.85*0.9+35</f>
        <v>17553.5</v>
      </c>
      <c r="AW21" s="84">
        <f>'BAR BB| Open rates'!AW21*0.85*0.9+35</f>
        <v>16788.5</v>
      </c>
      <c r="AX21" s="84">
        <f>'BAR BB| Open rates'!AX21*0.85*0.9+35</f>
        <v>17553.5</v>
      </c>
      <c r="AY21" s="84">
        <f>'BAR BB| Open rates'!AY21*0.85*0.9+35</f>
        <v>16788.5</v>
      </c>
      <c r="AZ21" s="84">
        <f>'BAR BB| Open rates'!AZ21*0.85*0.9+35</f>
        <v>17553.5</v>
      </c>
      <c r="BA21" s="84">
        <f>'BAR BB| Open rates'!BA21*0.85*0.9+35</f>
        <v>16788.5</v>
      </c>
    </row>
    <row r="22" spans="1:53" s="14" customFormat="1" ht="12" hidden="1" customHeight="1" x14ac:dyDescent="0.2">
      <c r="A22" s="134" t="s">
        <v>158</v>
      </c>
    </row>
    <row r="23" spans="1:53" s="14" customFormat="1" ht="12" hidden="1" customHeight="1" x14ac:dyDescent="0.2">
      <c r="A23" s="42" t="s">
        <v>8</v>
      </c>
    </row>
    <row r="24" spans="1:53" s="14" customFormat="1" ht="12" customHeight="1" x14ac:dyDescent="0.2">
      <c r="A24" s="123"/>
    </row>
    <row r="25" spans="1:53" s="14" customFormat="1" ht="12" customHeight="1" x14ac:dyDescent="0.2">
      <c r="A25" s="216" t="s">
        <v>157</v>
      </c>
    </row>
    <row r="26" spans="1:53" s="14" customFormat="1" ht="12" customHeight="1" x14ac:dyDescent="0.2">
      <c r="A26" s="216"/>
    </row>
    <row r="27" spans="1:53" s="14" customFormat="1" ht="12" customHeight="1" x14ac:dyDescent="0.2">
      <c r="A27" s="216"/>
    </row>
    <row r="28" spans="1:53" s="14" customFormat="1" ht="12" customHeight="1" x14ac:dyDescent="0.2">
      <c r="A28" s="20"/>
    </row>
    <row r="29" spans="1:53" customFormat="1" ht="12.75" x14ac:dyDescent="0.2">
      <c r="A29" s="139" t="s">
        <v>80</v>
      </c>
    </row>
    <row r="30" spans="1:53" s="31" customFormat="1" ht="38.25" customHeight="1" x14ac:dyDescent="0.2">
      <c r="A30" s="181" t="s">
        <v>228</v>
      </c>
    </row>
    <row r="31" spans="1:53" customFormat="1" ht="38.25" customHeight="1" x14ac:dyDescent="0.2">
      <c r="A31" s="150" t="s">
        <v>231</v>
      </c>
    </row>
    <row r="32" spans="1:53" customFormat="1" ht="12.75" x14ac:dyDescent="0.2">
      <c r="A32" s="1"/>
    </row>
    <row r="33" spans="1:1" customFormat="1" ht="12.75" x14ac:dyDescent="0.2">
      <c r="A33" s="137" t="s">
        <v>58</v>
      </c>
    </row>
    <row r="34" spans="1:1" s="13" customFormat="1" ht="35.25" customHeight="1" x14ac:dyDescent="0.2">
      <c r="A34" s="150" t="s">
        <v>163</v>
      </c>
    </row>
    <row r="35" spans="1:1" s="13" customFormat="1" ht="35.25" customHeight="1" x14ac:dyDescent="0.2">
      <c r="A35" s="150" t="s">
        <v>190</v>
      </c>
    </row>
    <row r="36" spans="1:1" s="13" customFormat="1" ht="35.25" customHeight="1" x14ac:dyDescent="0.2">
      <c r="A36" s="150" t="s">
        <v>164</v>
      </c>
    </row>
    <row r="37" spans="1:1" s="13" customFormat="1" ht="13.5" customHeight="1" x14ac:dyDescent="0.2">
      <c r="A37" s="150" t="s">
        <v>165</v>
      </c>
    </row>
    <row r="38" spans="1:1" s="13" customFormat="1" ht="35.25" customHeight="1" x14ac:dyDescent="0.2">
      <c r="A38" s="150" t="s">
        <v>162</v>
      </c>
    </row>
    <row r="39" spans="1:1" s="13" customFormat="1" ht="35.25" customHeight="1" x14ac:dyDescent="0.2">
      <c r="A39" s="145" t="s">
        <v>173</v>
      </c>
    </row>
    <row r="40" spans="1:1" ht="12" customHeight="1" x14ac:dyDescent="0.2">
      <c r="A40" s="151"/>
    </row>
    <row r="41" spans="1:1" x14ac:dyDescent="0.2">
      <c r="A41" s="140" t="s">
        <v>80</v>
      </c>
    </row>
    <row r="42" spans="1:1" ht="12" customHeight="1" x14ac:dyDescent="0.2">
      <c r="A42" s="242" t="s">
        <v>152</v>
      </c>
    </row>
    <row r="43" spans="1:1" x14ac:dyDescent="0.2">
      <c r="A43" s="243"/>
    </row>
    <row r="45" spans="1:1" x14ac:dyDescent="0.2">
      <c r="A45" s="141" t="s">
        <v>65</v>
      </c>
    </row>
    <row r="46" spans="1:1" ht="84" x14ac:dyDescent="0.2">
      <c r="A46" s="142" t="s">
        <v>81</v>
      </c>
    </row>
  </sheetData>
  <mergeCells count="2">
    <mergeCell ref="A25:A27"/>
    <mergeCell ref="A42:A43"/>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46"/>
  <sheetViews>
    <sheetView zoomScaleNormal="100" workbookViewId="0">
      <pane xSplit="1" topLeftCell="B1" activePane="topRight" state="frozen"/>
      <selection activeCell="BE26" sqref="BE26:BE27"/>
      <selection pane="topRight" activeCell="C12" sqref="C12"/>
    </sheetView>
  </sheetViews>
  <sheetFormatPr defaultColWidth="10.42578125" defaultRowHeight="12" x14ac:dyDescent="0.2"/>
  <cols>
    <col min="1" max="1" width="41.85546875" style="1" customWidth="1"/>
    <col min="2" max="16384" width="10.42578125" style="2"/>
  </cols>
  <sheetData>
    <row r="1" spans="1:53" s="5" customFormat="1" ht="25.5" customHeight="1" x14ac:dyDescent="0.2">
      <c r="A1" s="47" t="s">
        <v>50</v>
      </c>
    </row>
    <row r="2" spans="1:53" s="5" customFormat="1" ht="12.75" x14ac:dyDescent="0.2">
      <c r="A2" s="6" t="s">
        <v>176</v>
      </c>
    </row>
    <row r="3" spans="1:53" s="11" customFormat="1" ht="28.5" customHeight="1" x14ac:dyDescent="0.2">
      <c r="A3" s="74" t="s">
        <v>52</v>
      </c>
      <c r="B3" s="195">
        <f>'BAR BB| Open rates'!B3</f>
        <v>45401</v>
      </c>
      <c r="C3" s="195">
        <f>'BAR BB| Open rates'!C3</f>
        <v>45402</v>
      </c>
      <c r="D3" s="73">
        <f>'BAR BB| Open rates'!D3</f>
        <v>45403</v>
      </c>
      <c r="E3" s="73">
        <f>'BAR BB| Open rates'!E3</f>
        <v>45408</v>
      </c>
      <c r="F3" s="73">
        <f>'BAR BB| Open rates'!F3</f>
        <v>45413</v>
      </c>
      <c r="G3" s="73">
        <f>'BAR BB| Open rates'!G3</f>
        <v>45417</v>
      </c>
      <c r="H3" s="73">
        <f>'BAR BB| Open rates'!H3</f>
        <v>45421</v>
      </c>
      <c r="I3" s="73">
        <f>'BAR BB| Open rates'!I3</f>
        <v>45424</v>
      </c>
      <c r="J3" s="73">
        <f>'BAR BB| Open rates'!J3</f>
        <v>45429</v>
      </c>
      <c r="K3" s="73">
        <f>'BAR BB| Open rates'!K3</f>
        <v>45431</v>
      </c>
      <c r="L3" s="73">
        <f>'BAR BB| Open rates'!L3</f>
        <v>45436</v>
      </c>
      <c r="M3" s="73">
        <f>'BAR BB| Open rates'!M3</f>
        <v>45438</v>
      </c>
      <c r="N3" s="73">
        <f>'BAR BB| Open rates'!N3</f>
        <v>45443</v>
      </c>
      <c r="O3" s="73">
        <f>'BAR BB| Open rates'!O3</f>
        <v>45444</v>
      </c>
      <c r="P3" s="73">
        <f>'BAR BB| Open rates'!P3</f>
        <v>45446</v>
      </c>
      <c r="Q3" s="73">
        <f>'BAR BB| Open rates'!Q3</f>
        <v>45451</v>
      </c>
      <c r="R3" s="73">
        <f>'BAR BB| Open rates'!R3</f>
        <v>45452</v>
      </c>
      <c r="S3" s="73">
        <f>'BAR BB| Open rates'!S3</f>
        <v>45457</v>
      </c>
      <c r="T3" s="73">
        <f>'BAR BB| Open rates'!T3</f>
        <v>45460</v>
      </c>
      <c r="U3" s="73">
        <f>'BAR BB| Open rates'!U3</f>
        <v>45465</v>
      </c>
      <c r="V3" s="73">
        <f>'BAR BB| Open rates'!V3</f>
        <v>45468</v>
      </c>
      <c r="W3" s="73">
        <f>'BAR BB| Open rates'!W3</f>
        <v>45471</v>
      </c>
      <c r="X3" s="73">
        <f>'BAR BB| Open rates'!X3</f>
        <v>45473</v>
      </c>
      <c r="Y3" s="73">
        <f>'BAR BB| Open rates'!Y3</f>
        <v>45474</v>
      </c>
      <c r="Z3" s="73">
        <f>'BAR BB| Open rates'!Z3</f>
        <v>45478</v>
      </c>
      <c r="AA3" s="73">
        <f>'BAR BB| Open rates'!AA3</f>
        <v>45481</v>
      </c>
      <c r="AB3" s="73">
        <f>'BAR BB| Open rates'!AB3</f>
        <v>45485</v>
      </c>
      <c r="AC3" s="73">
        <f>'BAR BB| Open rates'!AC3</f>
        <v>45488</v>
      </c>
      <c r="AD3" s="73">
        <f>'BAR BB| Open rates'!AD3</f>
        <v>45492</v>
      </c>
      <c r="AE3" s="73">
        <f>'BAR BB| Open rates'!AE3</f>
        <v>45495</v>
      </c>
      <c r="AF3" s="73">
        <f>'BAR BB| Open rates'!AF3</f>
        <v>45499</v>
      </c>
      <c r="AG3" s="73">
        <f>'BAR BB| Open rates'!AG3</f>
        <v>45502</v>
      </c>
      <c r="AH3" s="73">
        <f>'BAR BB| Open rates'!AH3</f>
        <v>45505</v>
      </c>
      <c r="AI3" s="73">
        <f>'BAR BB| Open rates'!AI3</f>
        <v>45506</v>
      </c>
      <c r="AJ3" s="73">
        <f>'BAR BB| Open rates'!AJ3</f>
        <v>45509</v>
      </c>
      <c r="AK3" s="73">
        <f>'BAR BB| Open rates'!AK3</f>
        <v>45513</v>
      </c>
      <c r="AL3" s="73">
        <f>'BAR BB| Open rates'!AL3</f>
        <v>45516</v>
      </c>
      <c r="AM3" s="73">
        <f>'BAR BB| Open rates'!AM3</f>
        <v>45520</v>
      </c>
      <c r="AN3" s="73">
        <f>'BAR BB| Open rates'!AN3</f>
        <v>45523</v>
      </c>
      <c r="AO3" s="73">
        <f>'BAR BB| Open rates'!AO3</f>
        <v>45526</v>
      </c>
      <c r="AP3" s="73">
        <f>'BAR BB| Open rates'!AP3</f>
        <v>45532</v>
      </c>
      <c r="AQ3" s="73">
        <f>'BAR BB| Open rates'!AQ3</f>
        <v>45534</v>
      </c>
      <c r="AR3" s="73">
        <f>'BAR BB| Open rates'!AR3</f>
        <v>45536</v>
      </c>
      <c r="AS3" s="73">
        <f>'BAR BB| Open rates'!AS3</f>
        <v>45537</v>
      </c>
      <c r="AT3" s="73">
        <f>'BAR BB| Open rates'!AT3</f>
        <v>45541</v>
      </c>
      <c r="AU3" s="73">
        <f>'BAR BB| Open rates'!AU3</f>
        <v>45544</v>
      </c>
      <c r="AV3" s="73">
        <f>'BAR BB| Open rates'!AV3</f>
        <v>45548</v>
      </c>
      <c r="AW3" s="73">
        <f>'BAR BB| Open rates'!AW3</f>
        <v>45551</v>
      </c>
      <c r="AX3" s="73">
        <f>'BAR BB| Open rates'!AX3</f>
        <v>45555</v>
      </c>
      <c r="AY3" s="73">
        <f>'BAR BB| Open rates'!AY3</f>
        <v>45558</v>
      </c>
      <c r="AZ3" s="73">
        <f>'BAR BB| Open rates'!AZ3</f>
        <v>45562</v>
      </c>
      <c r="BA3" s="73">
        <f>'BAR BB| Open rates'!BA3</f>
        <v>45565</v>
      </c>
    </row>
    <row r="4" spans="1:53" s="11" customFormat="1" ht="28.5" customHeight="1" x14ac:dyDescent="0.2">
      <c r="A4" s="8"/>
      <c r="B4" s="195">
        <f>'BAR BB| Open rates'!B4</f>
        <v>45401</v>
      </c>
      <c r="C4" s="73">
        <f>'BAR BB| Open rates'!C4</f>
        <v>45402</v>
      </c>
      <c r="D4" s="73">
        <f>'BAR BB| Open rates'!D4</f>
        <v>45407</v>
      </c>
      <c r="E4" s="73">
        <f>'BAR BB| Open rates'!E4</f>
        <v>45412</v>
      </c>
      <c r="F4" s="73">
        <f>'BAR BB| Open rates'!F4</f>
        <v>45416</v>
      </c>
      <c r="G4" s="73">
        <f>'BAR BB| Open rates'!G4</f>
        <v>45420</v>
      </c>
      <c r="H4" s="73">
        <f>'BAR BB| Open rates'!H4</f>
        <v>45423</v>
      </c>
      <c r="I4" s="73">
        <f>'BAR BB| Open rates'!I4</f>
        <v>45428</v>
      </c>
      <c r="J4" s="73">
        <f>'BAR BB| Open rates'!J4</f>
        <v>45430</v>
      </c>
      <c r="K4" s="73">
        <f>'BAR BB| Open rates'!K4</f>
        <v>45435</v>
      </c>
      <c r="L4" s="73">
        <f>'BAR BB| Open rates'!L4</f>
        <v>45437</v>
      </c>
      <c r="M4" s="73">
        <f>'BAR BB| Open rates'!M4</f>
        <v>45442</v>
      </c>
      <c r="N4" s="73">
        <f>'BAR BB| Open rates'!N4</f>
        <v>45443</v>
      </c>
      <c r="O4" s="73">
        <f>'BAR BB| Open rates'!O4</f>
        <v>45445</v>
      </c>
      <c r="P4" s="73">
        <f>'BAR BB| Open rates'!P4</f>
        <v>45450</v>
      </c>
      <c r="Q4" s="73">
        <f>'BAR BB| Open rates'!Q4</f>
        <v>45451</v>
      </c>
      <c r="R4" s="73">
        <f>'BAR BB| Open rates'!R4</f>
        <v>45456</v>
      </c>
      <c r="S4" s="73">
        <f>'BAR BB| Open rates'!S4</f>
        <v>45459</v>
      </c>
      <c r="T4" s="73">
        <f>'BAR BB| Open rates'!T4</f>
        <v>45464</v>
      </c>
      <c r="U4" s="73">
        <f>'BAR BB| Open rates'!U4</f>
        <v>45467</v>
      </c>
      <c r="V4" s="73">
        <f>'BAR BB| Open rates'!V4</f>
        <v>45470</v>
      </c>
      <c r="W4" s="73">
        <f>'BAR BB| Open rates'!W4</f>
        <v>45472</v>
      </c>
      <c r="X4" s="73">
        <f>'BAR BB| Open rates'!X4</f>
        <v>45473</v>
      </c>
      <c r="Y4" s="73">
        <f>'BAR BB| Open rates'!Y4</f>
        <v>45477</v>
      </c>
      <c r="Z4" s="73">
        <f>'BAR BB| Open rates'!Z4</f>
        <v>45480</v>
      </c>
      <c r="AA4" s="73">
        <f>'BAR BB| Open rates'!AA4</f>
        <v>45484</v>
      </c>
      <c r="AB4" s="73">
        <f>'BAR BB| Open rates'!AB4</f>
        <v>45487</v>
      </c>
      <c r="AC4" s="73">
        <f>'BAR BB| Open rates'!AC4</f>
        <v>45491</v>
      </c>
      <c r="AD4" s="73">
        <f>'BAR BB| Open rates'!AD4</f>
        <v>45494</v>
      </c>
      <c r="AE4" s="73">
        <f>'BAR BB| Open rates'!AE4</f>
        <v>45498</v>
      </c>
      <c r="AF4" s="73">
        <f>'BAR BB| Open rates'!AF4</f>
        <v>45501</v>
      </c>
      <c r="AG4" s="73">
        <f>'BAR BB| Open rates'!AG4</f>
        <v>45504</v>
      </c>
      <c r="AH4" s="73">
        <f>'BAR BB| Open rates'!AH4</f>
        <v>45505</v>
      </c>
      <c r="AI4" s="73">
        <f>'BAR BB| Open rates'!AI4</f>
        <v>45508</v>
      </c>
      <c r="AJ4" s="73">
        <f>'BAR BB| Open rates'!AJ4</f>
        <v>45512</v>
      </c>
      <c r="AK4" s="73">
        <f>'BAR BB| Open rates'!AK4</f>
        <v>45515</v>
      </c>
      <c r="AL4" s="73">
        <f>'BAR BB| Open rates'!AL4</f>
        <v>45519</v>
      </c>
      <c r="AM4" s="73">
        <f>'BAR BB| Open rates'!AM4</f>
        <v>45522</v>
      </c>
      <c r="AN4" s="73">
        <f>'BAR BB| Open rates'!AN4</f>
        <v>45525</v>
      </c>
      <c r="AO4" s="73">
        <f>'BAR BB| Open rates'!AO4</f>
        <v>45531</v>
      </c>
      <c r="AP4" s="73">
        <f>'BAR BB| Open rates'!AP4</f>
        <v>45533</v>
      </c>
      <c r="AQ4" s="73">
        <f>'BAR BB| Open rates'!AQ4</f>
        <v>45535</v>
      </c>
      <c r="AR4" s="73">
        <f>'BAR BB| Open rates'!AR4</f>
        <v>45536</v>
      </c>
      <c r="AS4" s="73">
        <f>'BAR BB| Open rates'!AS4</f>
        <v>45540</v>
      </c>
      <c r="AT4" s="73">
        <f>'BAR BB| Open rates'!AT4</f>
        <v>45543</v>
      </c>
      <c r="AU4" s="73">
        <f>'BAR BB| Open rates'!AU4</f>
        <v>45547</v>
      </c>
      <c r="AV4" s="73">
        <f>'BAR BB| Open rates'!AV4</f>
        <v>45550</v>
      </c>
      <c r="AW4" s="73">
        <f>'BAR BB| Open rates'!AW4</f>
        <v>45554</v>
      </c>
      <c r="AX4" s="73">
        <f>'BAR BB| Open rates'!AX4</f>
        <v>45557</v>
      </c>
      <c r="AY4" s="73">
        <f>'BAR BB| Open rates'!AY4</f>
        <v>45561</v>
      </c>
      <c r="AZ4" s="73">
        <f>'BAR BB| Open rates'!AZ4</f>
        <v>45564</v>
      </c>
      <c r="BA4" s="73">
        <f>'BAR BB| Open rates'!BA4</f>
        <v>45565</v>
      </c>
    </row>
    <row r="5" spans="1:53" s="14" customFormat="1" ht="12" customHeight="1" x14ac:dyDescent="0.2">
      <c r="A5" s="33" t="s">
        <v>53</v>
      </c>
    </row>
    <row r="6" spans="1:53" s="14" customFormat="1" ht="12" customHeight="1" x14ac:dyDescent="0.2">
      <c r="A6" s="33">
        <v>1</v>
      </c>
      <c r="B6" s="84">
        <f>'BAR BB| Open rates'!B6*0.9*0.9</f>
        <v>6399</v>
      </c>
      <c r="C6" s="84">
        <f>'BAR BB| Open rates'!C6*0.9*0.9</f>
        <v>6399</v>
      </c>
      <c r="D6" s="84">
        <f>'BAR BB| Open rates'!D6*0.9*0.9</f>
        <v>4536</v>
      </c>
      <c r="E6" s="84">
        <f>'BAR BB| Open rates'!E6*0.9*0.9</f>
        <v>5589</v>
      </c>
      <c r="F6" s="84">
        <f>'BAR BB| Open rates'!F6*0.9*0.9</f>
        <v>5589</v>
      </c>
      <c r="G6" s="84">
        <f>'BAR BB| Open rates'!G6*0.9*0.9</f>
        <v>5589</v>
      </c>
      <c r="H6" s="84">
        <f>'BAR BB| Open rates'!H6*0.9*0.9</f>
        <v>7209</v>
      </c>
      <c r="I6" s="84">
        <f>'BAR BB| Open rates'!I6*0.9*0.9</f>
        <v>4536</v>
      </c>
      <c r="J6" s="84">
        <f>'BAR BB| Open rates'!J6*0.9*0.9</f>
        <v>5589</v>
      </c>
      <c r="K6" s="84">
        <f>'BAR BB| Open rates'!K6*0.9*0.9</f>
        <v>4536</v>
      </c>
      <c r="L6" s="84">
        <f>'BAR BB| Open rates'!L6*0.9*0.9</f>
        <v>5589</v>
      </c>
      <c r="M6" s="84">
        <f>'BAR BB| Open rates'!M6*0.9*0.9</f>
        <v>5589</v>
      </c>
      <c r="N6" s="84">
        <f>'BAR BB| Open rates'!N6*0.9*0.9</f>
        <v>6399</v>
      </c>
      <c r="O6" s="84">
        <f>'BAR BB| Open rates'!O6*0.9*0.9</f>
        <v>6399</v>
      </c>
      <c r="P6" s="84">
        <f>'BAR BB| Open rates'!P6*0.9*0.9</f>
        <v>8019</v>
      </c>
      <c r="Q6" s="84">
        <f>'BAR BB| Open rates'!Q6*0.9*0.9</f>
        <v>6399</v>
      </c>
      <c r="R6" s="84">
        <f>'BAR BB| Open rates'!R6*0.9*0.9</f>
        <v>4536</v>
      </c>
      <c r="S6" s="84">
        <f>'BAR BB| Open rates'!S6*0.9*0.9</f>
        <v>4536</v>
      </c>
      <c r="T6" s="84">
        <f>'BAR BB| Open rates'!T6*0.9*0.9</f>
        <v>8829</v>
      </c>
      <c r="U6" s="84">
        <f>'BAR BB| Open rates'!U6*0.9*0.9</f>
        <v>6399</v>
      </c>
      <c r="V6" s="84">
        <f>'BAR BB| Open rates'!V6*0.9*0.9</f>
        <v>6399</v>
      </c>
      <c r="W6" s="84">
        <f>'BAR BB| Open rates'!W6*0.9*0.9</f>
        <v>8019</v>
      </c>
      <c r="X6" s="84">
        <f>'BAR BB| Open rates'!X6*0.9*0.9</f>
        <v>8019</v>
      </c>
      <c r="Y6" s="84">
        <f>'BAR BB| Open rates'!Y6*0.9*0.9</f>
        <v>6399</v>
      </c>
      <c r="Z6" s="84">
        <f>'BAR BB| Open rates'!Z6*0.9*0.9</f>
        <v>7209</v>
      </c>
      <c r="AA6" s="84">
        <f>'BAR BB| Open rates'!AA6*0.9*0.9</f>
        <v>6399</v>
      </c>
      <c r="AB6" s="84">
        <f>'BAR BB| Open rates'!AB6*0.9*0.9</f>
        <v>7209</v>
      </c>
      <c r="AC6" s="84">
        <f>'BAR BB| Open rates'!AC6*0.9*0.9</f>
        <v>6399</v>
      </c>
      <c r="AD6" s="84">
        <f>'BAR BB| Open rates'!AD6*0.9*0.9</f>
        <v>7209</v>
      </c>
      <c r="AE6" s="84">
        <f>'BAR BB| Open rates'!AE6*0.9*0.9</f>
        <v>6399</v>
      </c>
      <c r="AF6" s="84">
        <f>'BAR BB| Open rates'!AF6*0.9*0.9</f>
        <v>7209</v>
      </c>
      <c r="AG6" s="84">
        <f>'BAR BB| Open rates'!AG6*0.9*0.9</f>
        <v>6399</v>
      </c>
      <c r="AH6" s="84">
        <f>'BAR BB| Open rates'!AH6*0.9*0.9</f>
        <v>6399</v>
      </c>
      <c r="AI6" s="84">
        <f>'BAR BB| Open rates'!AI6*0.9*0.9</f>
        <v>7209</v>
      </c>
      <c r="AJ6" s="84">
        <f>'BAR BB| Open rates'!AJ6*0.9*0.9</f>
        <v>7209</v>
      </c>
      <c r="AK6" s="84">
        <f>'BAR BB| Open rates'!AK6*0.9*0.9</f>
        <v>8019</v>
      </c>
      <c r="AL6" s="84">
        <f>'BAR BB| Open rates'!AL6*0.9*0.9</f>
        <v>7209</v>
      </c>
      <c r="AM6" s="84">
        <f>'BAR BB| Open rates'!AM6*0.9*0.9</f>
        <v>8019</v>
      </c>
      <c r="AN6" s="84">
        <f>'BAR BB| Open rates'!AN6*0.9*0.9</f>
        <v>7209</v>
      </c>
      <c r="AO6" s="84">
        <f>'BAR BB| Open rates'!AO6*0.9*0.9</f>
        <v>8019</v>
      </c>
      <c r="AP6" s="84">
        <f>'BAR BB| Open rates'!AP6*0.9*0.9</f>
        <v>7209</v>
      </c>
      <c r="AQ6" s="84">
        <f>'BAR BB| Open rates'!AQ6*0.9*0.9</f>
        <v>7209</v>
      </c>
      <c r="AR6" s="84">
        <f>'BAR BB| Open rates'!AR6*0.9*0.9</f>
        <v>7209</v>
      </c>
      <c r="AS6" s="84">
        <f>'BAR BB| Open rates'!AS6*0.9*0.9</f>
        <v>5589</v>
      </c>
      <c r="AT6" s="84">
        <f>'BAR BB| Open rates'!AT6*0.9*0.9</f>
        <v>6399</v>
      </c>
      <c r="AU6" s="84">
        <f>'BAR BB| Open rates'!AU6*0.9*0.9</f>
        <v>5589</v>
      </c>
      <c r="AV6" s="84">
        <f>'BAR BB| Open rates'!AV6*0.9*0.9</f>
        <v>6399</v>
      </c>
      <c r="AW6" s="84">
        <f>'BAR BB| Open rates'!AW6*0.9*0.9</f>
        <v>5589</v>
      </c>
      <c r="AX6" s="84">
        <f>'BAR BB| Open rates'!AX6*0.9*0.9</f>
        <v>6399</v>
      </c>
      <c r="AY6" s="84">
        <f>'BAR BB| Open rates'!AY6*0.9*0.9</f>
        <v>5589</v>
      </c>
      <c r="AZ6" s="84">
        <f>'BAR BB| Open rates'!AZ6*0.9*0.9</f>
        <v>6399</v>
      </c>
      <c r="BA6" s="84">
        <f>'BAR BB| Open rates'!BA6*0.9*0.9</f>
        <v>5589</v>
      </c>
    </row>
    <row r="7" spans="1:53" s="14" customFormat="1" ht="12" customHeight="1" x14ac:dyDescent="0.2">
      <c r="A7" s="33">
        <v>2</v>
      </c>
      <c r="B7" s="84">
        <f>'BAR BB| Open rates'!B7*0.9*0.9</f>
        <v>7371</v>
      </c>
      <c r="C7" s="84">
        <f>'BAR BB| Open rates'!C7*0.9*0.9</f>
        <v>7371</v>
      </c>
      <c r="D7" s="84">
        <f>'BAR BB| Open rates'!D7*0.9*0.9</f>
        <v>5508</v>
      </c>
      <c r="E7" s="84">
        <f>'BAR BB| Open rates'!E7*0.9*0.9</f>
        <v>6561</v>
      </c>
      <c r="F7" s="84">
        <f>'BAR BB| Open rates'!F7*0.9*0.9</f>
        <v>6561</v>
      </c>
      <c r="G7" s="84">
        <f>'BAR BB| Open rates'!G7*0.9*0.9</f>
        <v>6561</v>
      </c>
      <c r="H7" s="84">
        <f>'BAR BB| Open rates'!H7*0.9*0.9</f>
        <v>8181</v>
      </c>
      <c r="I7" s="84">
        <f>'BAR BB| Open rates'!I7*0.9*0.9</f>
        <v>5508</v>
      </c>
      <c r="J7" s="84">
        <f>'BAR BB| Open rates'!J7*0.9*0.9</f>
        <v>6561</v>
      </c>
      <c r="K7" s="84">
        <f>'BAR BB| Open rates'!K7*0.9*0.9</f>
        <v>5508</v>
      </c>
      <c r="L7" s="84">
        <f>'BAR BB| Open rates'!L7*0.9*0.9</f>
        <v>6561</v>
      </c>
      <c r="M7" s="84">
        <f>'BAR BB| Open rates'!M7*0.9*0.9</f>
        <v>6561</v>
      </c>
      <c r="N7" s="84">
        <f>'BAR BB| Open rates'!N7*0.9*0.9</f>
        <v>7371</v>
      </c>
      <c r="O7" s="84">
        <f>'BAR BB| Open rates'!O7*0.9*0.9</f>
        <v>7371</v>
      </c>
      <c r="P7" s="84">
        <f>'BAR BB| Open rates'!P7*0.9*0.9</f>
        <v>8991</v>
      </c>
      <c r="Q7" s="84">
        <f>'BAR BB| Open rates'!Q7*0.9*0.9</f>
        <v>7371</v>
      </c>
      <c r="R7" s="84">
        <f>'BAR BB| Open rates'!R7*0.9*0.9</f>
        <v>5508</v>
      </c>
      <c r="S7" s="84">
        <f>'BAR BB| Open rates'!S7*0.9*0.9</f>
        <v>5508</v>
      </c>
      <c r="T7" s="84">
        <f>'BAR BB| Open rates'!T7*0.9*0.9</f>
        <v>9801</v>
      </c>
      <c r="U7" s="84">
        <f>'BAR BB| Open rates'!U7*0.9*0.9</f>
        <v>7371</v>
      </c>
      <c r="V7" s="84">
        <f>'BAR BB| Open rates'!V7*0.9*0.9</f>
        <v>7371</v>
      </c>
      <c r="W7" s="84">
        <f>'BAR BB| Open rates'!W7*0.9*0.9</f>
        <v>8991</v>
      </c>
      <c r="X7" s="84">
        <f>'BAR BB| Open rates'!X7*0.9*0.9</f>
        <v>8991</v>
      </c>
      <c r="Y7" s="84">
        <f>'BAR BB| Open rates'!Y7*0.9*0.9</f>
        <v>7371</v>
      </c>
      <c r="Z7" s="84">
        <f>'BAR BB| Open rates'!Z7*0.9*0.9</f>
        <v>8181</v>
      </c>
      <c r="AA7" s="84">
        <f>'BAR BB| Open rates'!AA7*0.9*0.9</f>
        <v>7371</v>
      </c>
      <c r="AB7" s="84">
        <f>'BAR BB| Open rates'!AB7*0.9*0.9</f>
        <v>8181</v>
      </c>
      <c r="AC7" s="84">
        <f>'BAR BB| Open rates'!AC7*0.9*0.9</f>
        <v>7371</v>
      </c>
      <c r="AD7" s="84">
        <f>'BAR BB| Open rates'!AD7*0.9*0.9</f>
        <v>8181</v>
      </c>
      <c r="AE7" s="84">
        <f>'BAR BB| Open rates'!AE7*0.9*0.9</f>
        <v>7371</v>
      </c>
      <c r="AF7" s="84">
        <f>'BAR BB| Open rates'!AF7*0.9*0.9</f>
        <v>8181</v>
      </c>
      <c r="AG7" s="84">
        <f>'BAR BB| Open rates'!AG7*0.9*0.9</f>
        <v>7371</v>
      </c>
      <c r="AH7" s="84">
        <f>'BAR BB| Open rates'!AH7*0.9*0.9</f>
        <v>7371</v>
      </c>
      <c r="AI7" s="84">
        <f>'BAR BB| Open rates'!AI7*0.9*0.9</f>
        <v>8181</v>
      </c>
      <c r="AJ7" s="84">
        <f>'BAR BB| Open rates'!AJ7*0.9*0.9</f>
        <v>8181</v>
      </c>
      <c r="AK7" s="84">
        <f>'BAR BB| Open rates'!AK7*0.9*0.9</f>
        <v>8991</v>
      </c>
      <c r="AL7" s="84">
        <f>'BAR BB| Open rates'!AL7*0.9*0.9</f>
        <v>8181</v>
      </c>
      <c r="AM7" s="84">
        <f>'BAR BB| Open rates'!AM7*0.9*0.9</f>
        <v>8991</v>
      </c>
      <c r="AN7" s="84">
        <f>'BAR BB| Open rates'!AN7*0.9*0.9</f>
        <v>8181</v>
      </c>
      <c r="AO7" s="84">
        <f>'BAR BB| Open rates'!AO7*0.9*0.9</f>
        <v>8991</v>
      </c>
      <c r="AP7" s="84">
        <f>'BAR BB| Open rates'!AP7*0.9*0.9</f>
        <v>8181</v>
      </c>
      <c r="AQ7" s="84">
        <f>'BAR BB| Open rates'!AQ7*0.9*0.9</f>
        <v>8181</v>
      </c>
      <c r="AR7" s="84">
        <f>'BAR BB| Open rates'!AR7*0.9*0.9</f>
        <v>8181</v>
      </c>
      <c r="AS7" s="84">
        <f>'BAR BB| Open rates'!AS7*0.9*0.9</f>
        <v>6561</v>
      </c>
      <c r="AT7" s="84">
        <f>'BAR BB| Open rates'!AT7*0.9*0.9</f>
        <v>7371</v>
      </c>
      <c r="AU7" s="84">
        <f>'BAR BB| Open rates'!AU7*0.9*0.9</f>
        <v>6561</v>
      </c>
      <c r="AV7" s="84">
        <f>'BAR BB| Open rates'!AV7*0.9*0.9</f>
        <v>7371</v>
      </c>
      <c r="AW7" s="84">
        <f>'BAR BB| Open rates'!AW7*0.9*0.9</f>
        <v>6561</v>
      </c>
      <c r="AX7" s="84">
        <f>'BAR BB| Open rates'!AX7*0.9*0.9</f>
        <v>7371</v>
      </c>
      <c r="AY7" s="84">
        <f>'BAR BB| Open rates'!AY7*0.9*0.9</f>
        <v>6561</v>
      </c>
      <c r="AZ7" s="84">
        <f>'BAR BB| Open rates'!AZ7*0.9*0.9</f>
        <v>7371</v>
      </c>
      <c r="BA7" s="84">
        <f>'BAR BB| Open rates'!BA7*0.9*0.9</f>
        <v>6561</v>
      </c>
    </row>
    <row r="8" spans="1:53"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row>
    <row r="9" spans="1:53" s="14" customFormat="1" ht="12" customHeight="1" x14ac:dyDescent="0.2">
      <c r="A9" s="33">
        <v>1</v>
      </c>
      <c r="B9" s="84">
        <f>'BAR BB| Open rates'!B9*0.9*0.9</f>
        <v>8019</v>
      </c>
      <c r="C9" s="84">
        <f>'BAR BB| Open rates'!C9*0.9*0.9</f>
        <v>8019</v>
      </c>
      <c r="D9" s="84">
        <f>'BAR BB| Open rates'!D9*0.9*0.9</f>
        <v>6156</v>
      </c>
      <c r="E9" s="84">
        <f>'BAR BB| Open rates'!E9*0.9*0.9</f>
        <v>7209</v>
      </c>
      <c r="F9" s="84">
        <f>'BAR BB| Open rates'!F9*0.9*0.9</f>
        <v>7209</v>
      </c>
      <c r="G9" s="84">
        <f>'BAR BB| Open rates'!G9*0.9*0.9</f>
        <v>7209</v>
      </c>
      <c r="H9" s="84">
        <f>'BAR BB| Open rates'!H9*0.9*0.9</f>
        <v>8829</v>
      </c>
      <c r="I9" s="84">
        <f>'BAR BB| Open rates'!I9*0.9*0.9</f>
        <v>6156</v>
      </c>
      <c r="J9" s="84">
        <f>'BAR BB| Open rates'!J9*0.9*0.9</f>
        <v>7209</v>
      </c>
      <c r="K9" s="84">
        <f>'BAR BB| Open rates'!K9*0.9*0.9</f>
        <v>6156</v>
      </c>
      <c r="L9" s="84">
        <f>'BAR BB| Open rates'!L9*0.9*0.9</f>
        <v>7209</v>
      </c>
      <c r="M9" s="84">
        <f>'BAR BB| Open rates'!M9*0.9*0.9</f>
        <v>7209</v>
      </c>
      <c r="N9" s="84">
        <f>'BAR BB| Open rates'!N9*0.9*0.9</f>
        <v>8019</v>
      </c>
      <c r="O9" s="84">
        <f>'BAR BB| Open rates'!O9*0.9*0.9</f>
        <v>8019</v>
      </c>
      <c r="P9" s="84">
        <f>'BAR BB| Open rates'!P9*0.9*0.9</f>
        <v>9639</v>
      </c>
      <c r="Q9" s="84">
        <f>'BAR BB| Open rates'!Q9*0.9*0.9</f>
        <v>8019</v>
      </c>
      <c r="R9" s="84">
        <f>'BAR BB| Open rates'!R9*0.9*0.9</f>
        <v>6156</v>
      </c>
      <c r="S9" s="84">
        <f>'BAR BB| Open rates'!S9*0.9*0.9</f>
        <v>6156</v>
      </c>
      <c r="T9" s="84">
        <f>'BAR BB| Open rates'!T9*0.9*0.9</f>
        <v>10449</v>
      </c>
      <c r="U9" s="84">
        <f>'BAR BB| Open rates'!U9*0.9*0.9</f>
        <v>8019</v>
      </c>
      <c r="V9" s="84">
        <f>'BAR BB| Open rates'!V9*0.9*0.9</f>
        <v>8019</v>
      </c>
      <c r="W9" s="84">
        <f>'BAR BB| Open rates'!W9*0.9*0.9</f>
        <v>9639</v>
      </c>
      <c r="X9" s="84">
        <f>'BAR BB| Open rates'!X9*0.9*0.9</f>
        <v>9639</v>
      </c>
      <c r="Y9" s="84">
        <f>'BAR BB| Open rates'!Y9*0.9*0.9</f>
        <v>8019</v>
      </c>
      <c r="Z9" s="84">
        <f>'BAR BB| Open rates'!Z9*0.9*0.9</f>
        <v>8829</v>
      </c>
      <c r="AA9" s="84">
        <f>'BAR BB| Open rates'!AA9*0.9*0.9</f>
        <v>8019</v>
      </c>
      <c r="AB9" s="84">
        <f>'BAR BB| Open rates'!AB9*0.9*0.9</f>
        <v>8829</v>
      </c>
      <c r="AC9" s="84">
        <f>'BAR BB| Open rates'!AC9*0.9*0.9</f>
        <v>8019</v>
      </c>
      <c r="AD9" s="84">
        <f>'BAR BB| Open rates'!AD9*0.9*0.9</f>
        <v>8829</v>
      </c>
      <c r="AE9" s="84">
        <f>'BAR BB| Open rates'!AE9*0.9*0.9</f>
        <v>8019</v>
      </c>
      <c r="AF9" s="84">
        <f>'BAR BB| Open rates'!AF9*0.9*0.9</f>
        <v>8829</v>
      </c>
      <c r="AG9" s="84">
        <f>'BAR BB| Open rates'!AG9*0.9*0.9</f>
        <v>8019</v>
      </c>
      <c r="AH9" s="84">
        <f>'BAR BB| Open rates'!AH9*0.9*0.9</f>
        <v>8019</v>
      </c>
      <c r="AI9" s="84">
        <f>'BAR BB| Open rates'!AI9*0.9*0.9</f>
        <v>8829</v>
      </c>
      <c r="AJ9" s="84">
        <f>'BAR BB| Open rates'!AJ9*0.9*0.9</f>
        <v>8829</v>
      </c>
      <c r="AK9" s="84">
        <f>'BAR BB| Open rates'!AK9*0.9*0.9</f>
        <v>9639</v>
      </c>
      <c r="AL9" s="84">
        <f>'BAR BB| Open rates'!AL9*0.9*0.9</f>
        <v>8829</v>
      </c>
      <c r="AM9" s="84">
        <f>'BAR BB| Open rates'!AM9*0.9*0.9</f>
        <v>9639</v>
      </c>
      <c r="AN9" s="84">
        <f>'BAR BB| Open rates'!AN9*0.9*0.9</f>
        <v>8829</v>
      </c>
      <c r="AO9" s="84">
        <f>'BAR BB| Open rates'!AO9*0.9*0.9</f>
        <v>9639</v>
      </c>
      <c r="AP9" s="84">
        <f>'BAR BB| Open rates'!AP9*0.9*0.9</f>
        <v>8829</v>
      </c>
      <c r="AQ9" s="84">
        <f>'BAR BB| Open rates'!AQ9*0.9*0.9</f>
        <v>8829</v>
      </c>
      <c r="AR9" s="84">
        <f>'BAR BB| Open rates'!AR9*0.9*0.9</f>
        <v>8829</v>
      </c>
      <c r="AS9" s="84">
        <f>'BAR BB| Open rates'!AS9*0.9*0.9</f>
        <v>7209</v>
      </c>
      <c r="AT9" s="84">
        <f>'BAR BB| Open rates'!AT9*0.9*0.9</f>
        <v>8019</v>
      </c>
      <c r="AU9" s="84">
        <f>'BAR BB| Open rates'!AU9*0.9*0.9</f>
        <v>7209</v>
      </c>
      <c r="AV9" s="84">
        <f>'BAR BB| Open rates'!AV9*0.9*0.9</f>
        <v>8019</v>
      </c>
      <c r="AW9" s="84">
        <f>'BAR BB| Open rates'!AW9*0.9*0.9</f>
        <v>7209</v>
      </c>
      <c r="AX9" s="84">
        <f>'BAR BB| Open rates'!AX9*0.9*0.9</f>
        <v>8019</v>
      </c>
      <c r="AY9" s="84">
        <f>'BAR BB| Open rates'!AY9*0.9*0.9</f>
        <v>7209</v>
      </c>
      <c r="AZ9" s="84">
        <f>'BAR BB| Open rates'!AZ9*0.9*0.9</f>
        <v>8019</v>
      </c>
      <c r="BA9" s="84">
        <f>'BAR BB| Open rates'!BA9*0.9*0.9</f>
        <v>7209</v>
      </c>
    </row>
    <row r="10" spans="1:53" s="14" customFormat="1" ht="12" customHeight="1" x14ac:dyDescent="0.2">
      <c r="A10" s="33">
        <v>2</v>
      </c>
      <c r="B10" s="84">
        <f>'BAR BB| Open rates'!B10*0.9*0.9</f>
        <v>8991</v>
      </c>
      <c r="C10" s="84">
        <f>'BAR BB| Open rates'!C10*0.9*0.9</f>
        <v>8991</v>
      </c>
      <c r="D10" s="84">
        <f>'BAR BB| Open rates'!D10*0.9*0.9</f>
        <v>7128</v>
      </c>
      <c r="E10" s="84">
        <f>'BAR BB| Open rates'!E10*0.9*0.9</f>
        <v>8181</v>
      </c>
      <c r="F10" s="84">
        <f>'BAR BB| Open rates'!F10*0.9*0.9</f>
        <v>8181</v>
      </c>
      <c r="G10" s="84">
        <f>'BAR BB| Open rates'!G10*0.9*0.9</f>
        <v>8181</v>
      </c>
      <c r="H10" s="84">
        <f>'BAR BB| Open rates'!H10*0.9*0.9</f>
        <v>9801</v>
      </c>
      <c r="I10" s="84">
        <f>'BAR BB| Open rates'!I10*0.9*0.9</f>
        <v>7128</v>
      </c>
      <c r="J10" s="84">
        <f>'BAR BB| Open rates'!J10*0.9*0.9</f>
        <v>8181</v>
      </c>
      <c r="K10" s="84">
        <f>'BAR BB| Open rates'!K10*0.9*0.9</f>
        <v>7128</v>
      </c>
      <c r="L10" s="84">
        <f>'BAR BB| Open rates'!L10*0.9*0.9</f>
        <v>8181</v>
      </c>
      <c r="M10" s="84">
        <f>'BAR BB| Open rates'!M10*0.9*0.9</f>
        <v>8181</v>
      </c>
      <c r="N10" s="84">
        <f>'BAR BB| Open rates'!N10*0.9*0.9</f>
        <v>8991</v>
      </c>
      <c r="O10" s="84">
        <f>'BAR BB| Open rates'!O10*0.9*0.9</f>
        <v>8991</v>
      </c>
      <c r="P10" s="84">
        <f>'BAR BB| Open rates'!P10*0.9*0.9</f>
        <v>10611</v>
      </c>
      <c r="Q10" s="84">
        <f>'BAR BB| Open rates'!Q10*0.9*0.9</f>
        <v>8991</v>
      </c>
      <c r="R10" s="84">
        <f>'BAR BB| Open rates'!R10*0.9*0.9</f>
        <v>7128</v>
      </c>
      <c r="S10" s="84">
        <f>'BAR BB| Open rates'!S10*0.9*0.9</f>
        <v>7128</v>
      </c>
      <c r="T10" s="84">
        <f>'BAR BB| Open rates'!T10*0.9*0.9</f>
        <v>11421</v>
      </c>
      <c r="U10" s="84">
        <f>'BAR BB| Open rates'!U10*0.9*0.9</f>
        <v>8991</v>
      </c>
      <c r="V10" s="84">
        <f>'BAR BB| Open rates'!V10*0.9*0.9</f>
        <v>8991</v>
      </c>
      <c r="W10" s="84">
        <f>'BAR BB| Open rates'!W10*0.9*0.9</f>
        <v>10611</v>
      </c>
      <c r="X10" s="84">
        <f>'BAR BB| Open rates'!X10*0.9*0.9</f>
        <v>10611</v>
      </c>
      <c r="Y10" s="84">
        <f>'BAR BB| Open rates'!Y10*0.9*0.9</f>
        <v>8991</v>
      </c>
      <c r="Z10" s="84">
        <f>'BAR BB| Open rates'!Z10*0.9*0.9</f>
        <v>9801</v>
      </c>
      <c r="AA10" s="84">
        <f>'BAR BB| Open rates'!AA10*0.9*0.9</f>
        <v>8991</v>
      </c>
      <c r="AB10" s="84">
        <f>'BAR BB| Open rates'!AB10*0.9*0.9</f>
        <v>9801</v>
      </c>
      <c r="AC10" s="84">
        <f>'BAR BB| Open rates'!AC10*0.9*0.9</f>
        <v>8991</v>
      </c>
      <c r="AD10" s="84">
        <f>'BAR BB| Open rates'!AD10*0.9*0.9</f>
        <v>9801</v>
      </c>
      <c r="AE10" s="84">
        <f>'BAR BB| Open rates'!AE10*0.9*0.9</f>
        <v>8991</v>
      </c>
      <c r="AF10" s="84">
        <f>'BAR BB| Open rates'!AF10*0.9*0.9</f>
        <v>9801</v>
      </c>
      <c r="AG10" s="84">
        <f>'BAR BB| Open rates'!AG10*0.9*0.9</f>
        <v>8991</v>
      </c>
      <c r="AH10" s="84">
        <f>'BAR BB| Open rates'!AH10*0.9*0.9</f>
        <v>8991</v>
      </c>
      <c r="AI10" s="84">
        <f>'BAR BB| Open rates'!AI10*0.9*0.9</f>
        <v>9801</v>
      </c>
      <c r="AJ10" s="84">
        <f>'BAR BB| Open rates'!AJ10*0.9*0.9</f>
        <v>9801</v>
      </c>
      <c r="AK10" s="84">
        <f>'BAR BB| Open rates'!AK10*0.9*0.9</f>
        <v>10611</v>
      </c>
      <c r="AL10" s="84">
        <f>'BAR BB| Open rates'!AL10*0.9*0.9</f>
        <v>9801</v>
      </c>
      <c r="AM10" s="84">
        <f>'BAR BB| Open rates'!AM10*0.9*0.9</f>
        <v>10611</v>
      </c>
      <c r="AN10" s="84">
        <f>'BAR BB| Open rates'!AN10*0.9*0.9</f>
        <v>9801</v>
      </c>
      <c r="AO10" s="84">
        <f>'BAR BB| Open rates'!AO10*0.9*0.9</f>
        <v>10611</v>
      </c>
      <c r="AP10" s="84">
        <f>'BAR BB| Open rates'!AP10*0.9*0.9</f>
        <v>9801</v>
      </c>
      <c r="AQ10" s="84">
        <f>'BAR BB| Open rates'!AQ10*0.9*0.9</f>
        <v>9801</v>
      </c>
      <c r="AR10" s="84">
        <f>'BAR BB| Open rates'!AR10*0.9*0.9</f>
        <v>9801</v>
      </c>
      <c r="AS10" s="84">
        <f>'BAR BB| Open rates'!AS10*0.9*0.9</f>
        <v>8181</v>
      </c>
      <c r="AT10" s="84">
        <f>'BAR BB| Open rates'!AT10*0.9*0.9</f>
        <v>8991</v>
      </c>
      <c r="AU10" s="84">
        <f>'BAR BB| Open rates'!AU10*0.9*0.9</f>
        <v>8181</v>
      </c>
      <c r="AV10" s="84">
        <f>'BAR BB| Open rates'!AV10*0.9*0.9</f>
        <v>8991</v>
      </c>
      <c r="AW10" s="84">
        <f>'BAR BB| Open rates'!AW10*0.9*0.9</f>
        <v>8181</v>
      </c>
      <c r="AX10" s="84">
        <f>'BAR BB| Open rates'!AX10*0.9*0.9</f>
        <v>8991</v>
      </c>
      <c r="AY10" s="84">
        <f>'BAR BB| Open rates'!AY10*0.9*0.9</f>
        <v>8181</v>
      </c>
      <c r="AZ10" s="84">
        <f>'BAR BB| Open rates'!AZ10*0.9*0.9</f>
        <v>8991</v>
      </c>
      <c r="BA10" s="84">
        <f>'BAR BB| Open rates'!BA10*0.9*0.9</f>
        <v>8181</v>
      </c>
    </row>
    <row r="11" spans="1:53"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row>
    <row r="12" spans="1:53" s="14" customFormat="1" ht="12" customHeight="1" x14ac:dyDescent="0.2">
      <c r="A12" s="33">
        <v>1</v>
      </c>
      <c r="B12" s="84">
        <f>'BAR BB| Open rates'!B12*0.9*0.9</f>
        <v>8829</v>
      </c>
      <c r="C12" s="84">
        <f>'BAR BB| Open rates'!C12*0.9*0.9</f>
        <v>8829</v>
      </c>
      <c r="D12" s="84">
        <f>'BAR BB| Open rates'!D12*0.9*0.9</f>
        <v>6966</v>
      </c>
      <c r="E12" s="84">
        <f>'BAR BB| Open rates'!E12*0.9*0.9</f>
        <v>8019</v>
      </c>
      <c r="F12" s="84">
        <f>'BAR BB| Open rates'!F12*0.9*0.9</f>
        <v>8019</v>
      </c>
      <c r="G12" s="84">
        <f>'BAR BB| Open rates'!G12*0.9*0.9</f>
        <v>8019</v>
      </c>
      <c r="H12" s="84">
        <f>'BAR BB| Open rates'!H12*0.9*0.9</f>
        <v>9639</v>
      </c>
      <c r="I12" s="84">
        <f>'BAR BB| Open rates'!I12*0.9*0.9</f>
        <v>6966</v>
      </c>
      <c r="J12" s="84">
        <f>'BAR BB| Open rates'!J12*0.9*0.9</f>
        <v>8019</v>
      </c>
      <c r="K12" s="84">
        <f>'BAR BB| Open rates'!K12*0.9*0.9</f>
        <v>6966</v>
      </c>
      <c r="L12" s="84">
        <f>'BAR BB| Open rates'!L12*0.9*0.9</f>
        <v>8019</v>
      </c>
      <c r="M12" s="84">
        <f>'BAR BB| Open rates'!M12*0.9*0.9</f>
        <v>8019</v>
      </c>
      <c r="N12" s="84">
        <f>'BAR BB| Open rates'!N12*0.9*0.9</f>
        <v>8829</v>
      </c>
      <c r="O12" s="84">
        <f>'BAR BB| Open rates'!O12*0.9*0.9</f>
        <v>8829</v>
      </c>
      <c r="P12" s="84">
        <f>'BAR BB| Open rates'!P12*0.9*0.9</f>
        <v>10449</v>
      </c>
      <c r="Q12" s="84">
        <f>'BAR BB| Open rates'!Q12*0.9*0.9</f>
        <v>8829</v>
      </c>
      <c r="R12" s="84">
        <f>'BAR BB| Open rates'!R12*0.9*0.9</f>
        <v>6966</v>
      </c>
      <c r="S12" s="84">
        <f>'BAR BB| Open rates'!S12*0.9*0.9</f>
        <v>6966</v>
      </c>
      <c r="T12" s="84">
        <f>'BAR BB| Open rates'!T12*0.9*0.9</f>
        <v>11259</v>
      </c>
      <c r="U12" s="84">
        <f>'BAR BB| Open rates'!U12*0.9*0.9</f>
        <v>8829</v>
      </c>
      <c r="V12" s="84">
        <f>'BAR BB| Open rates'!V12*0.9*0.9</f>
        <v>8829</v>
      </c>
      <c r="W12" s="84">
        <f>'BAR BB| Open rates'!W12*0.9*0.9</f>
        <v>10449</v>
      </c>
      <c r="X12" s="84">
        <f>'BAR BB| Open rates'!X12*0.9*0.9</f>
        <v>10449</v>
      </c>
      <c r="Y12" s="84">
        <f>'BAR BB| Open rates'!Y12*0.9*0.9</f>
        <v>8829</v>
      </c>
      <c r="Z12" s="84">
        <f>'BAR BB| Open rates'!Z12*0.9*0.9</f>
        <v>9639</v>
      </c>
      <c r="AA12" s="84">
        <f>'BAR BB| Open rates'!AA12*0.9*0.9</f>
        <v>8829</v>
      </c>
      <c r="AB12" s="84">
        <f>'BAR BB| Open rates'!AB12*0.9*0.9</f>
        <v>9639</v>
      </c>
      <c r="AC12" s="84">
        <f>'BAR BB| Open rates'!AC12*0.9*0.9</f>
        <v>8829</v>
      </c>
      <c r="AD12" s="84">
        <f>'BAR BB| Open rates'!AD12*0.9*0.9</f>
        <v>9639</v>
      </c>
      <c r="AE12" s="84">
        <f>'BAR BB| Open rates'!AE12*0.9*0.9</f>
        <v>8829</v>
      </c>
      <c r="AF12" s="84">
        <f>'BAR BB| Open rates'!AF12*0.9*0.9</f>
        <v>9639</v>
      </c>
      <c r="AG12" s="84">
        <f>'BAR BB| Open rates'!AG12*0.9*0.9</f>
        <v>8829</v>
      </c>
      <c r="AH12" s="84">
        <f>'BAR BB| Open rates'!AH12*0.9*0.9</f>
        <v>8829</v>
      </c>
      <c r="AI12" s="84">
        <f>'BAR BB| Open rates'!AI12*0.9*0.9</f>
        <v>9639</v>
      </c>
      <c r="AJ12" s="84">
        <f>'BAR BB| Open rates'!AJ12*0.9*0.9</f>
        <v>9639</v>
      </c>
      <c r="AK12" s="84">
        <f>'BAR BB| Open rates'!AK12*0.9*0.9</f>
        <v>10449</v>
      </c>
      <c r="AL12" s="84">
        <f>'BAR BB| Open rates'!AL12*0.9*0.9</f>
        <v>9639</v>
      </c>
      <c r="AM12" s="84">
        <f>'BAR BB| Open rates'!AM12*0.9*0.9</f>
        <v>10449</v>
      </c>
      <c r="AN12" s="84">
        <f>'BAR BB| Open rates'!AN12*0.9*0.9</f>
        <v>9639</v>
      </c>
      <c r="AO12" s="84">
        <f>'BAR BB| Open rates'!AO12*0.9*0.9</f>
        <v>10449</v>
      </c>
      <c r="AP12" s="84">
        <f>'BAR BB| Open rates'!AP12*0.9*0.9</f>
        <v>9639</v>
      </c>
      <c r="AQ12" s="84">
        <f>'BAR BB| Open rates'!AQ12*0.9*0.9</f>
        <v>9639</v>
      </c>
      <c r="AR12" s="84">
        <f>'BAR BB| Open rates'!AR12*0.9*0.9</f>
        <v>9639</v>
      </c>
      <c r="AS12" s="84">
        <f>'BAR BB| Open rates'!AS12*0.9*0.9</f>
        <v>8019</v>
      </c>
      <c r="AT12" s="84">
        <f>'BAR BB| Open rates'!AT12*0.9*0.9</f>
        <v>8829</v>
      </c>
      <c r="AU12" s="84">
        <f>'BAR BB| Open rates'!AU12*0.9*0.9</f>
        <v>8019</v>
      </c>
      <c r="AV12" s="84">
        <f>'BAR BB| Open rates'!AV12*0.9*0.9</f>
        <v>8829</v>
      </c>
      <c r="AW12" s="84">
        <f>'BAR BB| Open rates'!AW12*0.9*0.9</f>
        <v>8019</v>
      </c>
      <c r="AX12" s="84">
        <f>'BAR BB| Open rates'!AX12*0.9*0.9</f>
        <v>8829</v>
      </c>
      <c r="AY12" s="84">
        <f>'BAR BB| Open rates'!AY12*0.9*0.9</f>
        <v>8019</v>
      </c>
      <c r="AZ12" s="84">
        <f>'BAR BB| Open rates'!AZ12*0.9*0.9</f>
        <v>8829</v>
      </c>
      <c r="BA12" s="84">
        <f>'BAR BB| Open rates'!BA12*0.9*0.9</f>
        <v>8019</v>
      </c>
    </row>
    <row r="13" spans="1:53" s="14" customFormat="1" ht="12" customHeight="1" x14ac:dyDescent="0.2">
      <c r="A13" s="33">
        <v>2</v>
      </c>
      <c r="B13" s="84">
        <f>'BAR BB| Open rates'!B13*0.9*0.9</f>
        <v>9801</v>
      </c>
      <c r="C13" s="84">
        <f>'BAR BB| Open rates'!C13*0.9*0.9</f>
        <v>9801</v>
      </c>
      <c r="D13" s="84">
        <f>'BAR BB| Open rates'!D13*0.9*0.9</f>
        <v>7938</v>
      </c>
      <c r="E13" s="84">
        <f>'BAR BB| Open rates'!E13*0.9*0.9</f>
        <v>8991</v>
      </c>
      <c r="F13" s="84">
        <f>'BAR BB| Open rates'!F13*0.9*0.9</f>
        <v>8991</v>
      </c>
      <c r="G13" s="84">
        <f>'BAR BB| Open rates'!G13*0.9*0.9</f>
        <v>8991</v>
      </c>
      <c r="H13" s="84">
        <f>'BAR BB| Open rates'!H13*0.9*0.9</f>
        <v>10611</v>
      </c>
      <c r="I13" s="84">
        <f>'BAR BB| Open rates'!I13*0.9*0.9</f>
        <v>7938</v>
      </c>
      <c r="J13" s="84">
        <f>'BAR BB| Open rates'!J13*0.9*0.9</f>
        <v>8991</v>
      </c>
      <c r="K13" s="84">
        <f>'BAR BB| Open rates'!K13*0.9*0.9</f>
        <v>7938</v>
      </c>
      <c r="L13" s="84">
        <f>'BAR BB| Open rates'!L13*0.9*0.9</f>
        <v>8991</v>
      </c>
      <c r="M13" s="84">
        <f>'BAR BB| Open rates'!M13*0.9*0.9</f>
        <v>8991</v>
      </c>
      <c r="N13" s="84">
        <f>'BAR BB| Open rates'!N13*0.9*0.9</f>
        <v>9801</v>
      </c>
      <c r="O13" s="84">
        <f>'BAR BB| Open rates'!O13*0.9*0.9</f>
        <v>9801</v>
      </c>
      <c r="P13" s="84">
        <f>'BAR BB| Open rates'!P13*0.9*0.9</f>
        <v>11421</v>
      </c>
      <c r="Q13" s="84">
        <f>'BAR BB| Open rates'!Q13*0.9*0.9</f>
        <v>9801</v>
      </c>
      <c r="R13" s="84">
        <f>'BAR BB| Open rates'!R13*0.9*0.9</f>
        <v>7938</v>
      </c>
      <c r="S13" s="84">
        <f>'BAR BB| Open rates'!S13*0.9*0.9</f>
        <v>7938</v>
      </c>
      <c r="T13" s="84">
        <f>'BAR BB| Open rates'!T13*0.9*0.9</f>
        <v>12231</v>
      </c>
      <c r="U13" s="84">
        <f>'BAR BB| Open rates'!U13*0.9*0.9</f>
        <v>9801</v>
      </c>
      <c r="V13" s="84">
        <f>'BAR BB| Open rates'!V13*0.9*0.9</f>
        <v>9801</v>
      </c>
      <c r="W13" s="84">
        <f>'BAR BB| Open rates'!W13*0.9*0.9</f>
        <v>11421</v>
      </c>
      <c r="X13" s="84">
        <f>'BAR BB| Open rates'!X13*0.9*0.9</f>
        <v>11421</v>
      </c>
      <c r="Y13" s="84">
        <f>'BAR BB| Open rates'!Y13*0.9*0.9</f>
        <v>9801</v>
      </c>
      <c r="Z13" s="84">
        <f>'BAR BB| Open rates'!Z13*0.9*0.9</f>
        <v>10611</v>
      </c>
      <c r="AA13" s="84">
        <f>'BAR BB| Open rates'!AA13*0.9*0.9</f>
        <v>9801</v>
      </c>
      <c r="AB13" s="84">
        <f>'BAR BB| Open rates'!AB13*0.9*0.9</f>
        <v>10611</v>
      </c>
      <c r="AC13" s="84">
        <f>'BAR BB| Open rates'!AC13*0.9*0.9</f>
        <v>9801</v>
      </c>
      <c r="AD13" s="84">
        <f>'BAR BB| Open rates'!AD13*0.9*0.9</f>
        <v>10611</v>
      </c>
      <c r="AE13" s="84">
        <f>'BAR BB| Open rates'!AE13*0.9*0.9</f>
        <v>9801</v>
      </c>
      <c r="AF13" s="84">
        <f>'BAR BB| Open rates'!AF13*0.9*0.9</f>
        <v>10611</v>
      </c>
      <c r="AG13" s="84">
        <f>'BAR BB| Open rates'!AG13*0.9*0.9</f>
        <v>9801</v>
      </c>
      <c r="AH13" s="84">
        <f>'BAR BB| Open rates'!AH13*0.9*0.9</f>
        <v>9801</v>
      </c>
      <c r="AI13" s="84">
        <f>'BAR BB| Open rates'!AI13*0.9*0.9</f>
        <v>10611</v>
      </c>
      <c r="AJ13" s="84">
        <f>'BAR BB| Open rates'!AJ13*0.9*0.9</f>
        <v>10611</v>
      </c>
      <c r="AK13" s="84">
        <f>'BAR BB| Open rates'!AK13*0.9*0.9</f>
        <v>11421</v>
      </c>
      <c r="AL13" s="84">
        <f>'BAR BB| Open rates'!AL13*0.9*0.9</f>
        <v>10611</v>
      </c>
      <c r="AM13" s="84">
        <f>'BAR BB| Open rates'!AM13*0.9*0.9</f>
        <v>11421</v>
      </c>
      <c r="AN13" s="84">
        <f>'BAR BB| Open rates'!AN13*0.9*0.9</f>
        <v>10611</v>
      </c>
      <c r="AO13" s="84">
        <f>'BAR BB| Open rates'!AO13*0.9*0.9</f>
        <v>11421</v>
      </c>
      <c r="AP13" s="84">
        <f>'BAR BB| Open rates'!AP13*0.9*0.9</f>
        <v>10611</v>
      </c>
      <c r="AQ13" s="84">
        <f>'BAR BB| Open rates'!AQ13*0.9*0.9</f>
        <v>10611</v>
      </c>
      <c r="AR13" s="84">
        <f>'BAR BB| Open rates'!AR13*0.9*0.9</f>
        <v>10611</v>
      </c>
      <c r="AS13" s="84">
        <f>'BAR BB| Open rates'!AS13*0.9*0.9</f>
        <v>8991</v>
      </c>
      <c r="AT13" s="84">
        <f>'BAR BB| Open rates'!AT13*0.9*0.9</f>
        <v>9801</v>
      </c>
      <c r="AU13" s="84">
        <f>'BAR BB| Open rates'!AU13*0.9*0.9</f>
        <v>8991</v>
      </c>
      <c r="AV13" s="84">
        <f>'BAR BB| Open rates'!AV13*0.9*0.9</f>
        <v>9801</v>
      </c>
      <c r="AW13" s="84">
        <f>'BAR BB| Open rates'!AW13*0.9*0.9</f>
        <v>8991</v>
      </c>
      <c r="AX13" s="84">
        <f>'BAR BB| Open rates'!AX13*0.9*0.9</f>
        <v>9801</v>
      </c>
      <c r="AY13" s="84">
        <f>'BAR BB| Open rates'!AY13*0.9*0.9</f>
        <v>8991</v>
      </c>
      <c r="AZ13" s="84">
        <f>'BAR BB| Open rates'!AZ13*0.9*0.9</f>
        <v>9801</v>
      </c>
      <c r="BA13" s="84">
        <f>'BAR BB| Open rates'!BA13*0.9*0.9</f>
        <v>8991</v>
      </c>
    </row>
    <row r="14" spans="1:53"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row>
    <row r="15" spans="1:53" s="14" customFormat="1" ht="12" customHeight="1" x14ac:dyDescent="0.2">
      <c r="A15" s="42" t="s">
        <v>159</v>
      </c>
      <c r="B15" s="84">
        <f>'BAR BB| Open rates'!B15*0.9*0.9</f>
        <v>11745</v>
      </c>
      <c r="C15" s="84">
        <f>'BAR BB| Open rates'!C15*0.9*0.9</f>
        <v>11745</v>
      </c>
      <c r="D15" s="84">
        <f>'BAR BB| Open rates'!D15*0.9*0.9</f>
        <v>9882</v>
      </c>
      <c r="E15" s="84">
        <f>'BAR BB| Open rates'!E15*0.9*0.9</f>
        <v>10935</v>
      </c>
      <c r="F15" s="84">
        <f>'BAR BB| Open rates'!F15*0.9*0.9</f>
        <v>10935</v>
      </c>
      <c r="G15" s="84">
        <f>'BAR BB| Open rates'!G15*0.9*0.9</f>
        <v>10935</v>
      </c>
      <c r="H15" s="84">
        <f>'BAR BB| Open rates'!H15*0.9*0.9</f>
        <v>12555</v>
      </c>
      <c r="I15" s="84">
        <f>'BAR BB| Open rates'!I15*0.9*0.9</f>
        <v>9882</v>
      </c>
      <c r="J15" s="84">
        <f>'BAR BB| Open rates'!J15*0.9*0.9</f>
        <v>10935</v>
      </c>
      <c r="K15" s="84">
        <f>'BAR BB| Open rates'!K15*0.9*0.9</f>
        <v>9882</v>
      </c>
      <c r="L15" s="84">
        <f>'BAR BB| Open rates'!L15*0.9*0.9</f>
        <v>10935</v>
      </c>
      <c r="M15" s="84">
        <f>'BAR BB| Open rates'!M15*0.9*0.9</f>
        <v>10935</v>
      </c>
      <c r="N15" s="84">
        <f>'BAR BB| Open rates'!N15*0.9*0.9</f>
        <v>11745</v>
      </c>
      <c r="O15" s="84">
        <f>'BAR BB| Open rates'!O15*0.9*0.9</f>
        <v>11745</v>
      </c>
      <c r="P15" s="84">
        <f>'BAR BB| Open rates'!P15*0.9*0.9</f>
        <v>13365</v>
      </c>
      <c r="Q15" s="84">
        <f>'BAR BB| Open rates'!Q15*0.9*0.9</f>
        <v>11745</v>
      </c>
      <c r="R15" s="84">
        <f>'BAR BB| Open rates'!R15*0.9*0.9</f>
        <v>9882</v>
      </c>
      <c r="S15" s="84">
        <f>'BAR BB| Open rates'!S15*0.9*0.9</f>
        <v>9882</v>
      </c>
      <c r="T15" s="84">
        <f>'BAR BB| Open rates'!T15*0.9*0.9</f>
        <v>14175</v>
      </c>
      <c r="U15" s="84">
        <f>'BAR BB| Open rates'!U15*0.9*0.9</f>
        <v>11745</v>
      </c>
      <c r="V15" s="84">
        <f>'BAR BB| Open rates'!V15*0.9*0.9</f>
        <v>11745</v>
      </c>
      <c r="W15" s="84">
        <f>'BAR BB| Open rates'!W15*0.9*0.9</f>
        <v>13365</v>
      </c>
      <c r="X15" s="84">
        <f>'BAR BB| Open rates'!X15*0.9*0.9</f>
        <v>13365</v>
      </c>
      <c r="Y15" s="84">
        <f>'BAR BB| Open rates'!Y15*0.9*0.9</f>
        <v>12555</v>
      </c>
      <c r="Z15" s="84">
        <f>'BAR BB| Open rates'!Z15*0.9*0.9</f>
        <v>13365</v>
      </c>
      <c r="AA15" s="84">
        <f>'BAR BB| Open rates'!AA15*0.9*0.9</f>
        <v>12555</v>
      </c>
      <c r="AB15" s="84">
        <f>'BAR BB| Open rates'!AB15*0.9*0.9</f>
        <v>13365</v>
      </c>
      <c r="AC15" s="84">
        <f>'BAR BB| Open rates'!AC15*0.9*0.9</f>
        <v>12555</v>
      </c>
      <c r="AD15" s="84">
        <f>'BAR BB| Open rates'!AD15*0.9*0.9</f>
        <v>13365</v>
      </c>
      <c r="AE15" s="84">
        <f>'BAR BB| Open rates'!AE15*0.9*0.9</f>
        <v>12555</v>
      </c>
      <c r="AF15" s="84">
        <f>'BAR BB| Open rates'!AF15*0.9*0.9</f>
        <v>13365</v>
      </c>
      <c r="AG15" s="84">
        <f>'BAR BB| Open rates'!AG15*0.9*0.9</f>
        <v>12555</v>
      </c>
      <c r="AH15" s="84">
        <f>'BAR BB| Open rates'!AH15*0.9*0.9</f>
        <v>12555</v>
      </c>
      <c r="AI15" s="84">
        <f>'BAR BB| Open rates'!AI15*0.9*0.9</f>
        <v>13365</v>
      </c>
      <c r="AJ15" s="84">
        <f>'BAR BB| Open rates'!AJ15*0.9*0.9</f>
        <v>13365</v>
      </c>
      <c r="AK15" s="84">
        <f>'BAR BB| Open rates'!AK15*0.9*0.9</f>
        <v>14175</v>
      </c>
      <c r="AL15" s="84">
        <f>'BAR BB| Open rates'!AL15*0.9*0.9</f>
        <v>13365</v>
      </c>
      <c r="AM15" s="84">
        <f>'BAR BB| Open rates'!AM15*0.9*0.9</f>
        <v>14175</v>
      </c>
      <c r="AN15" s="84">
        <f>'BAR BB| Open rates'!AN15*0.9*0.9</f>
        <v>13365</v>
      </c>
      <c r="AO15" s="84">
        <f>'BAR BB| Open rates'!AO15*0.9*0.9</f>
        <v>14175</v>
      </c>
      <c r="AP15" s="84">
        <f>'BAR BB| Open rates'!AP15*0.9*0.9</f>
        <v>13365</v>
      </c>
      <c r="AQ15" s="84">
        <f>'BAR BB| Open rates'!AQ15*0.9*0.9</f>
        <v>13365</v>
      </c>
      <c r="AR15" s="84">
        <f>'BAR BB| Open rates'!AR15*0.9*0.9</f>
        <v>12555</v>
      </c>
      <c r="AS15" s="84">
        <f>'BAR BB| Open rates'!AS15*0.9*0.9</f>
        <v>10935</v>
      </c>
      <c r="AT15" s="84">
        <f>'BAR BB| Open rates'!AT15*0.9*0.9</f>
        <v>11745</v>
      </c>
      <c r="AU15" s="84">
        <f>'BAR BB| Open rates'!AU15*0.9*0.9</f>
        <v>10935</v>
      </c>
      <c r="AV15" s="84">
        <f>'BAR BB| Open rates'!AV15*0.9*0.9</f>
        <v>11745</v>
      </c>
      <c r="AW15" s="84">
        <f>'BAR BB| Open rates'!AW15*0.9*0.9</f>
        <v>10935</v>
      </c>
      <c r="AX15" s="84">
        <f>'BAR BB| Open rates'!AX15*0.9*0.9</f>
        <v>11745</v>
      </c>
      <c r="AY15" s="84">
        <f>'BAR BB| Open rates'!AY15*0.9*0.9</f>
        <v>10935</v>
      </c>
      <c r="AZ15" s="84">
        <f>'BAR BB| Open rates'!AZ15*0.9*0.9</f>
        <v>11745</v>
      </c>
      <c r="BA15" s="84">
        <f>'BAR BB| Open rates'!BA15*0.9*0.9</f>
        <v>10935</v>
      </c>
    </row>
    <row r="16" spans="1:53" s="14" customFormat="1" ht="12" customHeight="1" x14ac:dyDescent="0.2">
      <c r="A16" s="33"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row>
    <row r="17" spans="1:53" s="14" customFormat="1" ht="12" customHeight="1" x14ac:dyDescent="0.2">
      <c r="A17" s="42" t="s">
        <v>159</v>
      </c>
      <c r="B17" s="84">
        <f>'BAR BB| Open rates'!B17*0.9*0.9</f>
        <v>12150</v>
      </c>
      <c r="C17" s="84">
        <f>'BAR BB| Open rates'!C17*0.9*0.9</f>
        <v>12150</v>
      </c>
      <c r="D17" s="84">
        <f>'BAR BB| Open rates'!D17*0.9*0.9</f>
        <v>10287</v>
      </c>
      <c r="E17" s="84">
        <f>'BAR BB| Open rates'!E17*0.9*0.9</f>
        <v>11340</v>
      </c>
      <c r="F17" s="84">
        <f>'BAR BB| Open rates'!F17*0.9*0.9</f>
        <v>11340</v>
      </c>
      <c r="G17" s="84">
        <f>'BAR BB| Open rates'!G17*0.9*0.9</f>
        <v>11340</v>
      </c>
      <c r="H17" s="84">
        <f>'BAR BB| Open rates'!H17*0.9*0.9</f>
        <v>12960</v>
      </c>
      <c r="I17" s="84">
        <f>'BAR BB| Open rates'!I17*0.9*0.9</f>
        <v>10287</v>
      </c>
      <c r="J17" s="84">
        <f>'BAR BB| Open rates'!J17*0.9*0.9</f>
        <v>11340</v>
      </c>
      <c r="K17" s="84">
        <f>'BAR BB| Open rates'!K17*0.9*0.9</f>
        <v>10287</v>
      </c>
      <c r="L17" s="84">
        <f>'BAR BB| Open rates'!L17*0.9*0.9</f>
        <v>11340</v>
      </c>
      <c r="M17" s="84">
        <f>'BAR BB| Open rates'!M17*0.9*0.9</f>
        <v>11340</v>
      </c>
      <c r="N17" s="84">
        <f>'BAR BB| Open rates'!N17*0.9*0.9</f>
        <v>12150</v>
      </c>
      <c r="O17" s="84">
        <f>'BAR BB| Open rates'!O17*0.9*0.9</f>
        <v>12150</v>
      </c>
      <c r="P17" s="84">
        <f>'BAR BB| Open rates'!P17*0.9*0.9</f>
        <v>13770</v>
      </c>
      <c r="Q17" s="84">
        <f>'BAR BB| Open rates'!Q17*0.9*0.9</f>
        <v>12150</v>
      </c>
      <c r="R17" s="84">
        <f>'BAR BB| Open rates'!R17*0.9*0.9</f>
        <v>10287</v>
      </c>
      <c r="S17" s="84">
        <f>'BAR BB| Open rates'!S17*0.9*0.9</f>
        <v>10287</v>
      </c>
      <c r="T17" s="84">
        <f>'BAR BB| Open rates'!T17*0.9*0.9</f>
        <v>14580</v>
      </c>
      <c r="U17" s="84">
        <f>'BAR BB| Open rates'!U17*0.9*0.9</f>
        <v>12150</v>
      </c>
      <c r="V17" s="84">
        <f>'BAR BB| Open rates'!V17*0.9*0.9</f>
        <v>12150</v>
      </c>
      <c r="W17" s="84">
        <f>'BAR BB| Open rates'!W17*0.9*0.9</f>
        <v>13770</v>
      </c>
      <c r="X17" s="84">
        <f>'BAR BB| Open rates'!X17*0.9*0.9</f>
        <v>13770</v>
      </c>
      <c r="Y17" s="84">
        <f>'BAR BB| Open rates'!Y17*0.9*0.9</f>
        <v>14175</v>
      </c>
      <c r="Z17" s="84">
        <f>'BAR BB| Open rates'!Z17*0.9*0.9</f>
        <v>14985</v>
      </c>
      <c r="AA17" s="84">
        <f>'BAR BB| Open rates'!AA17*0.9*0.9</f>
        <v>14175</v>
      </c>
      <c r="AB17" s="84">
        <f>'BAR BB| Open rates'!AB17*0.9*0.9</f>
        <v>14985</v>
      </c>
      <c r="AC17" s="84">
        <f>'BAR BB| Open rates'!AC17*0.9*0.9</f>
        <v>14175</v>
      </c>
      <c r="AD17" s="84">
        <f>'BAR BB| Open rates'!AD17*0.9*0.9</f>
        <v>14985</v>
      </c>
      <c r="AE17" s="84">
        <f>'BAR BB| Open rates'!AE17*0.9*0.9</f>
        <v>14175</v>
      </c>
      <c r="AF17" s="84">
        <f>'BAR BB| Open rates'!AF17*0.9*0.9</f>
        <v>14985</v>
      </c>
      <c r="AG17" s="84">
        <f>'BAR BB| Open rates'!AG17*0.9*0.9</f>
        <v>14175</v>
      </c>
      <c r="AH17" s="84">
        <f>'BAR BB| Open rates'!AH17*0.9*0.9</f>
        <v>14175</v>
      </c>
      <c r="AI17" s="84">
        <f>'BAR BB| Open rates'!AI17*0.9*0.9</f>
        <v>14985</v>
      </c>
      <c r="AJ17" s="84">
        <f>'BAR BB| Open rates'!AJ17*0.9*0.9</f>
        <v>14985</v>
      </c>
      <c r="AK17" s="84">
        <f>'BAR BB| Open rates'!AK17*0.9*0.9</f>
        <v>15795</v>
      </c>
      <c r="AL17" s="84">
        <f>'BAR BB| Open rates'!AL17*0.9*0.9</f>
        <v>14985</v>
      </c>
      <c r="AM17" s="84">
        <f>'BAR BB| Open rates'!AM17*0.9*0.9</f>
        <v>15795</v>
      </c>
      <c r="AN17" s="84">
        <f>'BAR BB| Open rates'!AN17*0.9*0.9</f>
        <v>14985</v>
      </c>
      <c r="AO17" s="84">
        <f>'BAR BB| Open rates'!AO17*0.9*0.9</f>
        <v>15795</v>
      </c>
      <c r="AP17" s="84">
        <f>'BAR BB| Open rates'!AP17*0.9*0.9</f>
        <v>14985</v>
      </c>
      <c r="AQ17" s="84">
        <f>'BAR BB| Open rates'!AQ17*0.9*0.9</f>
        <v>14985</v>
      </c>
      <c r="AR17" s="84">
        <f>'BAR BB| Open rates'!AR17*0.9*0.9</f>
        <v>12960</v>
      </c>
      <c r="AS17" s="84">
        <f>'BAR BB| Open rates'!AS17*0.9*0.9</f>
        <v>11340</v>
      </c>
      <c r="AT17" s="84">
        <f>'BAR BB| Open rates'!AT17*0.9*0.9</f>
        <v>12150</v>
      </c>
      <c r="AU17" s="84">
        <f>'BAR BB| Open rates'!AU17*0.9*0.9</f>
        <v>11340</v>
      </c>
      <c r="AV17" s="84">
        <f>'BAR BB| Open rates'!AV17*0.9*0.9</f>
        <v>12150</v>
      </c>
      <c r="AW17" s="84">
        <f>'BAR BB| Open rates'!AW17*0.9*0.9</f>
        <v>11340</v>
      </c>
      <c r="AX17" s="84">
        <f>'BAR BB| Open rates'!AX17*0.9*0.9</f>
        <v>12150</v>
      </c>
      <c r="AY17" s="84">
        <f>'BAR BB| Open rates'!AY17*0.9*0.9</f>
        <v>11340</v>
      </c>
      <c r="AZ17" s="84">
        <f>'BAR BB| Open rates'!AZ17*0.9*0.9</f>
        <v>12150</v>
      </c>
      <c r="BA17" s="84">
        <f>'BAR BB| Open rates'!BA17*0.9*0.9</f>
        <v>11340</v>
      </c>
    </row>
    <row r="18" spans="1:53" s="14" customFormat="1" ht="12" customHeight="1" x14ac:dyDescent="0.2">
      <c r="A18" s="33"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row>
    <row r="19" spans="1:53" s="14" customFormat="1" ht="12" customHeight="1" x14ac:dyDescent="0.2">
      <c r="A19" s="42" t="s">
        <v>8</v>
      </c>
      <c r="B19" s="84">
        <f>'BAR BB| Open rates'!B19*0.9*0.9</f>
        <v>13689</v>
      </c>
      <c r="C19" s="84">
        <f>'BAR BB| Open rates'!C19*0.9*0.9</f>
        <v>13689</v>
      </c>
      <c r="D19" s="84">
        <f>'BAR BB| Open rates'!D19*0.9*0.9</f>
        <v>11826</v>
      </c>
      <c r="E19" s="84">
        <f>'BAR BB| Open rates'!E19*0.9*0.9</f>
        <v>12879</v>
      </c>
      <c r="F19" s="84">
        <f>'BAR BB| Open rates'!F19*0.9*0.9</f>
        <v>12879</v>
      </c>
      <c r="G19" s="84">
        <f>'BAR BB| Open rates'!G19*0.9*0.9</f>
        <v>12879</v>
      </c>
      <c r="H19" s="84">
        <f>'BAR BB| Open rates'!H19*0.9*0.9</f>
        <v>14499</v>
      </c>
      <c r="I19" s="84">
        <f>'BAR BB| Open rates'!I19*0.9*0.9</f>
        <v>11826</v>
      </c>
      <c r="J19" s="84">
        <f>'BAR BB| Open rates'!J19*0.9*0.9</f>
        <v>12879</v>
      </c>
      <c r="K19" s="84">
        <f>'BAR BB| Open rates'!K19*0.9*0.9</f>
        <v>11826</v>
      </c>
      <c r="L19" s="84">
        <f>'BAR BB| Open rates'!L19*0.9*0.9</f>
        <v>12879</v>
      </c>
      <c r="M19" s="84">
        <f>'BAR BB| Open rates'!M19*0.9*0.9</f>
        <v>12879</v>
      </c>
      <c r="N19" s="84">
        <f>'BAR BB| Open rates'!N19*0.9*0.9</f>
        <v>13689</v>
      </c>
      <c r="O19" s="84">
        <f>'BAR BB| Open rates'!O19*0.9*0.9</f>
        <v>13689</v>
      </c>
      <c r="P19" s="84">
        <f>'BAR BB| Open rates'!P19*0.9*0.9</f>
        <v>15309</v>
      </c>
      <c r="Q19" s="84">
        <f>'BAR BB| Open rates'!Q19*0.9*0.9</f>
        <v>13689</v>
      </c>
      <c r="R19" s="84">
        <f>'BAR BB| Open rates'!R19*0.9*0.9</f>
        <v>11826</v>
      </c>
      <c r="S19" s="84">
        <f>'BAR BB| Open rates'!S19*0.9*0.9</f>
        <v>11826</v>
      </c>
      <c r="T19" s="84">
        <f>'BAR BB| Open rates'!T19*0.9*0.9</f>
        <v>16119</v>
      </c>
      <c r="U19" s="84">
        <f>'BAR BB| Open rates'!U19*0.9*0.9</f>
        <v>13689</v>
      </c>
      <c r="V19" s="84">
        <f>'BAR BB| Open rates'!V19*0.9*0.9</f>
        <v>13689</v>
      </c>
      <c r="W19" s="84">
        <f>'BAR BB| Open rates'!W19*0.9*0.9</f>
        <v>15309</v>
      </c>
      <c r="X19" s="84">
        <f>'BAR BB| Open rates'!X19*0.9*0.9</f>
        <v>15309</v>
      </c>
      <c r="Y19" s="84">
        <f>'BAR BB| Open rates'!Y19*0.9*0.9</f>
        <v>18549</v>
      </c>
      <c r="Z19" s="84">
        <f>'BAR BB| Open rates'!Z19*0.9*0.9</f>
        <v>19359</v>
      </c>
      <c r="AA19" s="84">
        <f>'BAR BB| Open rates'!AA19*0.9*0.9</f>
        <v>18549</v>
      </c>
      <c r="AB19" s="84">
        <f>'BAR BB| Open rates'!AB19*0.9*0.9</f>
        <v>19359</v>
      </c>
      <c r="AC19" s="84">
        <f>'BAR BB| Open rates'!AC19*0.9*0.9</f>
        <v>18549</v>
      </c>
      <c r="AD19" s="84">
        <f>'BAR BB| Open rates'!AD19*0.9*0.9</f>
        <v>19359</v>
      </c>
      <c r="AE19" s="84">
        <f>'BAR BB| Open rates'!AE19*0.9*0.9</f>
        <v>18549</v>
      </c>
      <c r="AF19" s="84">
        <f>'BAR BB| Open rates'!AF19*0.9*0.9</f>
        <v>19359</v>
      </c>
      <c r="AG19" s="84">
        <f>'BAR BB| Open rates'!AG19*0.9*0.9</f>
        <v>18549</v>
      </c>
      <c r="AH19" s="84">
        <f>'BAR BB| Open rates'!AH19*0.9*0.9</f>
        <v>18549</v>
      </c>
      <c r="AI19" s="84">
        <f>'BAR BB| Open rates'!AI19*0.9*0.9</f>
        <v>19359</v>
      </c>
      <c r="AJ19" s="84">
        <f>'BAR BB| Open rates'!AJ19*0.9*0.9</f>
        <v>19359</v>
      </c>
      <c r="AK19" s="84">
        <f>'BAR BB| Open rates'!AK19*0.9*0.9</f>
        <v>20169</v>
      </c>
      <c r="AL19" s="84">
        <f>'BAR BB| Open rates'!AL19*0.9*0.9</f>
        <v>19359</v>
      </c>
      <c r="AM19" s="84">
        <f>'BAR BB| Open rates'!AM19*0.9*0.9</f>
        <v>20169</v>
      </c>
      <c r="AN19" s="84">
        <f>'BAR BB| Open rates'!AN19*0.9*0.9</f>
        <v>19359</v>
      </c>
      <c r="AO19" s="84">
        <f>'BAR BB| Open rates'!AO19*0.9*0.9</f>
        <v>20169</v>
      </c>
      <c r="AP19" s="84">
        <f>'BAR BB| Open rates'!AP19*0.9*0.9</f>
        <v>19359</v>
      </c>
      <c r="AQ19" s="84">
        <f>'BAR BB| Open rates'!AQ19*0.9*0.9</f>
        <v>19359</v>
      </c>
      <c r="AR19" s="84">
        <f>'BAR BB| Open rates'!AR19*0.9*0.9</f>
        <v>14499</v>
      </c>
      <c r="AS19" s="84">
        <f>'BAR BB| Open rates'!AS19*0.9*0.9</f>
        <v>12879</v>
      </c>
      <c r="AT19" s="84">
        <f>'BAR BB| Open rates'!AT19*0.9*0.9</f>
        <v>13689</v>
      </c>
      <c r="AU19" s="84">
        <f>'BAR BB| Open rates'!AU19*0.9*0.9</f>
        <v>12879</v>
      </c>
      <c r="AV19" s="84">
        <f>'BAR BB| Open rates'!AV19*0.9*0.9</f>
        <v>13689</v>
      </c>
      <c r="AW19" s="84">
        <f>'BAR BB| Open rates'!AW19*0.9*0.9</f>
        <v>12879</v>
      </c>
      <c r="AX19" s="84">
        <f>'BAR BB| Open rates'!AX19*0.9*0.9</f>
        <v>13689</v>
      </c>
      <c r="AY19" s="84">
        <f>'BAR BB| Open rates'!AY19*0.9*0.9</f>
        <v>12879</v>
      </c>
      <c r="AZ19" s="84">
        <f>'BAR BB| Open rates'!AZ19*0.9*0.9</f>
        <v>13689</v>
      </c>
      <c r="BA19" s="84">
        <f>'BAR BB| Open rates'!BA19*0.9*0.9</f>
        <v>12879</v>
      </c>
    </row>
    <row r="20" spans="1:53"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row>
    <row r="21" spans="1:53" s="14" customFormat="1" ht="12" customHeight="1" x14ac:dyDescent="0.2">
      <c r="A21" s="42" t="s">
        <v>8</v>
      </c>
      <c r="B21" s="84">
        <f>'BAR BB| Open rates'!B21*0.9*0.9</f>
        <v>18549</v>
      </c>
      <c r="C21" s="84">
        <f>'BAR BB| Open rates'!C21*0.9*0.9</f>
        <v>18549</v>
      </c>
      <c r="D21" s="84">
        <f>'BAR BB| Open rates'!D21*0.9*0.9</f>
        <v>16686</v>
      </c>
      <c r="E21" s="84">
        <f>'BAR BB| Open rates'!E21*0.9*0.9</f>
        <v>17739</v>
      </c>
      <c r="F21" s="84">
        <f>'BAR BB| Open rates'!F21*0.9*0.9</f>
        <v>17739</v>
      </c>
      <c r="G21" s="84">
        <f>'BAR BB| Open rates'!G21*0.9*0.9</f>
        <v>17739</v>
      </c>
      <c r="H21" s="84">
        <f>'BAR BB| Open rates'!H21*0.9*0.9</f>
        <v>19359</v>
      </c>
      <c r="I21" s="84">
        <f>'BAR BB| Open rates'!I21*0.9*0.9</f>
        <v>16686</v>
      </c>
      <c r="J21" s="84">
        <f>'BAR BB| Open rates'!J21*0.9*0.9</f>
        <v>17739</v>
      </c>
      <c r="K21" s="84">
        <f>'BAR BB| Open rates'!K21*0.9*0.9</f>
        <v>16686</v>
      </c>
      <c r="L21" s="84">
        <f>'BAR BB| Open rates'!L21*0.9*0.9</f>
        <v>17739</v>
      </c>
      <c r="M21" s="84">
        <f>'BAR BB| Open rates'!M21*0.9*0.9</f>
        <v>17739</v>
      </c>
      <c r="N21" s="84">
        <f>'BAR BB| Open rates'!N21*0.9*0.9</f>
        <v>18549</v>
      </c>
      <c r="O21" s="84">
        <f>'BAR BB| Open rates'!O21*0.9*0.9</f>
        <v>18549</v>
      </c>
      <c r="P21" s="84">
        <f>'BAR BB| Open rates'!P21*0.9*0.9</f>
        <v>20169</v>
      </c>
      <c r="Q21" s="84">
        <f>'BAR BB| Open rates'!Q21*0.9*0.9</f>
        <v>18549</v>
      </c>
      <c r="R21" s="84">
        <f>'BAR BB| Open rates'!R21*0.9*0.9</f>
        <v>16686</v>
      </c>
      <c r="S21" s="84">
        <f>'BAR BB| Open rates'!S21*0.9*0.9</f>
        <v>16686</v>
      </c>
      <c r="T21" s="84">
        <f>'BAR BB| Open rates'!T21*0.9*0.9</f>
        <v>20979</v>
      </c>
      <c r="U21" s="84">
        <f>'BAR BB| Open rates'!U21*0.9*0.9</f>
        <v>18549</v>
      </c>
      <c r="V21" s="84">
        <f>'BAR BB| Open rates'!V21*0.9*0.9</f>
        <v>18549</v>
      </c>
      <c r="W21" s="84">
        <f>'BAR BB| Open rates'!W21*0.9*0.9</f>
        <v>20169</v>
      </c>
      <c r="X21" s="84">
        <f>'BAR BB| Open rates'!X21*0.9*0.9</f>
        <v>20169</v>
      </c>
      <c r="Y21" s="84">
        <f>'BAR BB| Open rates'!Y21*0.9*0.9</f>
        <v>24219</v>
      </c>
      <c r="Z21" s="84">
        <f>'BAR BB| Open rates'!Z21*0.9*0.9</f>
        <v>25029</v>
      </c>
      <c r="AA21" s="84">
        <f>'BAR BB| Open rates'!AA21*0.9*0.9</f>
        <v>24219</v>
      </c>
      <c r="AB21" s="84">
        <f>'BAR BB| Open rates'!AB21*0.9*0.9</f>
        <v>25029</v>
      </c>
      <c r="AC21" s="84">
        <f>'BAR BB| Open rates'!AC21*0.9*0.9</f>
        <v>24219</v>
      </c>
      <c r="AD21" s="84">
        <f>'BAR BB| Open rates'!AD21*0.9*0.9</f>
        <v>25029</v>
      </c>
      <c r="AE21" s="84">
        <f>'BAR BB| Open rates'!AE21*0.9*0.9</f>
        <v>24219</v>
      </c>
      <c r="AF21" s="84">
        <f>'BAR BB| Open rates'!AF21*0.9*0.9</f>
        <v>25029</v>
      </c>
      <c r="AG21" s="84">
        <f>'BAR BB| Open rates'!AG21*0.9*0.9</f>
        <v>24219</v>
      </c>
      <c r="AH21" s="84">
        <f>'BAR BB| Open rates'!AH21*0.9*0.9</f>
        <v>24219</v>
      </c>
      <c r="AI21" s="84">
        <f>'BAR BB| Open rates'!AI21*0.9*0.9</f>
        <v>25029</v>
      </c>
      <c r="AJ21" s="84">
        <f>'BAR BB| Open rates'!AJ21*0.9*0.9</f>
        <v>25029</v>
      </c>
      <c r="AK21" s="84">
        <f>'BAR BB| Open rates'!AK21*0.9*0.9</f>
        <v>25839</v>
      </c>
      <c r="AL21" s="84">
        <f>'BAR BB| Open rates'!AL21*0.9*0.9</f>
        <v>25029</v>
      </c>
      <c r="AM21" s="84">
        <f>'BAR BB| Open rates'!AM21*0.9*0.9</f>
        <v>25839</v>
      </c>
      <c r="AN21" s="84">
        <f>'BAR BB| Open rates'!AN21*0.9*0.9</f>
        <v>25029</v>
      </c>
      <c r="AO21" s="84">
        <f>'BAR BB| Open rates'!AO21*0.9*0.9</f>
        <v>25839</v>
      </c>
      <c r="AP21" s="84">
        <f>'BAR BB| Open rates'!AP21*0.9*0.9</f>
        <v>25029</v>
      </c>
      <c r="AQ21" s="84">
        <f>'BAR BB| Open rates'!AQ21*0.9*0.9</f>
        <v>25029</v>
      </c>
      <c r="AR21" s="84">
        <f>'BAR BB| Open rates'!AR21*0.9*0.9</f>
        <v>19359</v>
      </c>
      <c r="AS21" s="84">
        <f>'BAR BB| Open rates'!AS21*0.9*0.9</f>
        <v>17739</v>
      </c>
      <c r="AT21" s="84">
        <f>'BAR BB| Open rates'!AT21*0.9*0.9</f>
        <v>18549</v>
      </c>
      <c r="AU21" s="84">
        <f>'BAR BB| Open rates'!AU21*0.9*0.9</f>
        <v>17739</v>
      </c>
      <c r="AV21" s="84">
        <f>'BAR BB| Open rates'!AV21*0.9*0.9</f>
        <v>18549</v>
      </c>
      <c r="AW21" s="84">
        <f>'BAR BB| Open rates'!AW21*0.9*0.9</f>
        <v>17739</v>
      </c>
      <c r="AX21" s="84">
        <f>'BAR BB| Open rates'!AX21*0.9*0.9</f>
        <v>18549</v>
      </c>
      <c r="AY21" s="84">
        <f>'BAR BB| Open rates'!AY21*0.9*0.9</f>
        <v>17739</v>
      </c>
      <c r="AZ21" s="84">
        <f>'BAR BB| Open rates'!AZ21*0.9*0.9</f>
        <v>18549</v>
      </c>
      <c r="BA21" s="84">
        <f>'BAR BB| Open rates'!BA21*0.9*0.9</f>
        <v>17739</v>
      </c>
    </row>
    <row r="22" spans="1:53" s="14" customFormat="1" ht="12" hidden="1" customHeight="1" x14ac:dyDescent="0.2">
      <c r="A22" s="134" t="s">
        <v>158</v>
      </c>
    </row>
    <row r="23" spans="1:53" s="14" customFormat="1" ht="12" hidden="1" customHeight="1" x14ac:dyDescent="0.2">
      <c r="A23" s="42" t="s">
        <v>8</v>
      </c>
    </row>
    <row r="24" spans="1:53" s="14" customFormat="1" ht="12" customHeight="1" x14ac:dyDescent="0.2">
      <c r="A24" s="123"/>
    </row>
    <row r="25" spans="1:53" s="14" customFormat="1" ht="12" customHeight="1" x14ac:dyDescent="0.2">
      <c r="A25" s="216" t="s">
        <v>157</v>
      </c>
    </row>
    <row r="26" spans="1:53" s="14" customFormat="1" ht="12" customHeight="1" x14ac:dyDescent="0.2">
      <c r="A26" s="216"/>
    </row>
    <row r="27" spans="1:53" s="14" customFormat="1" ht="12" customHeight="1" x14ac:dyDescent="0.2">
      <c r="A27" s="216"/>
    </row>
    <row r="28" spans="1:53" s="14" customFormat="1" ht="12" customHeight="1" x14ac:dyDescent="0.2">
      <c r="A28" s="20"/>
    </row>
    <row r="29" spans="1:53" customFormat="1" ht="12.75" x14ac:dyDescent="0.2">
      <c r="A29" s="139" t="s">
        <v>80</v>
      </c>
    </row>
    <row r="30" spans="1:53" s="31" customFormat="1" ht="38.25" customHeight="1" x14ac:dyDescent="0.2">
      <c r="A30" s="181" t="s">
        <v>229</v>
      </c>
    </row>
    <row r="31" spans="1:53" customFormat="1" ht="38.25" customHeight="1" x14ac:dyDescent="0.2">
      <c r="A31" s="150" t="s">
        <v>232</v>
      </c>
    </row>
    <row r="32" spans="1:53" customFormat="1" ht="12.75" x14ac:dyDescent="0.2">
      <c r="A32" s="1"/>
    </row>
    <row r="33" spans="1:1" customFormat="1" ht="12.75" x14ac:dyDescent="0.2">
      <c r="A33" s="137" t="s">
        <v>58</v>
      </c>
    </row>
    <row r="34" spans="1:1" s="13" customFormat="1" ht="35.25" customHeight="1" x14ac:dyDescent="0.2">
      <c r="A34" s="150" t="s">
        <v>163</v>
      </c>
    </row>
    <row r="35" spans="1:1" s="13" customFormat="1" ht="35.25" customHeight="1" x14ac:dyDescent="0.2">
      <c r="A35" s="150" t="s">
        <v>190</v>
      </c>
    </row>
    <row r="36" spans="1:1" s="13" customFormat="1" ht="35.25" customHeight="1" x14ac:dyDescent="0.2">
      <c r="A36" s="150" t="s">
        <v>164</v>
      </c>
    </row>
    <row r="37" spans="1:1" s="13" customFormat="1" ht="13.5" customHeight="1" x14ac:dyDescent="0.2">
      <c r="A37" s="150" t="s">
        <v>165</v>
      </c>
    </row>
    <row r="38" spans="1:1" s="13" customFormat="1" ht="35.25" customHeight="1" x14ac:dyDescent="0.2">
      <c r="A38" s="150" t="s">
        <v>162</v>
      </c>
    </row>
    <row r="39" spans="1:1" s="13" customFormat="1" ht="35.25" customHeight="1" x14ac:dyDescent="0.2">
      <c r="A39" s="145" t="s">
        <v>173</v>
      </c>
    </row>
    <row r="40" spans="1:1" ht="12" customHeight="1" x14ac:dyDescent="0.2">
      <c r="A40" s="151"/>
    </row>
    <row r="41" spans="1:1" x14ac:dyDescent="0.2">
      <c r="A41" s="140" t="s">
        <v>80</v>
      </c>
    </row>
    <row r="42" spans="1:1" ht="12" customHeight="1" x14ac:dyDescent="0.2">
      <c r="A42" s="242" t="s">
        <v>152</v>
      </c>
    </row>
    <row r="43" spans="1:1" x14ac:dyDescent="0.2">
      <c r="A43" s="243"/>
    </row>
    <row r="45" spans="1:1" x14ac:dyDescent="0.2">
      <c r="A45" s="141" t="s">
        <v>65</v>
      </c>
    </row>
    <row r="46" spans="1:1" ht="84" x14ac:dyDescent="0.2">
      <c r="A46" s="142" t="s">
        <v>81</v>
      </c>
    </row>
  </sheetData>
  <mergeCells count="2">
    <mergeCell ref="A25:A27"/>
    <mergeCell ref="A42:A43"/>
  </mergeCells>
  <pageMargins left="0.7" right="0.7" top="0.75" bottom="0.75" header="0.3" footer="0.3"/>
  <pageSetup paperSize="9"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86"/>
  <sheetViews>
    <sheetView workbookViewId="0">
      <pane xSplit="1" topLeftCell="B1" activePane="topRight" state="frozen"/>
      <selection activeCell="A10" sqref="A10"/>
      <selection pane="topRight" activeCell="D19" sqref="D19"/>
    </sheetView>
  </sheetViews>
  <sheetFormatPr defaultRowHeight="12.75" x14ac:dyDescent="0.2"/>
  <cols>
    <col min="1" max="1" width="50.7109375" style="5" customWidth="1"/>
    <col min="2" max="2" width="9.85546875" customWidth="1"/>
    <col min="3" max="3" width="10.140625" customWidth="1"/>
    <col min="4" max="4" width="9.7109375" customWidth="1"/>
    <col min="5" max="5" width="9.5703125" customWidth="1"/>
    <col min="6" max="12" width="10.7109375" customWidth="1"/>
    <col min="13" max="25" width="9.7109375" customWidth="1"/>
    <col min="26" max="40" width="9.5703125" customWidth="1"/>
  </cols>
  <sheetData>
    <row r="1" spans="1:40" ht="24" x14ac:dyDescent="0.2">
      <c r="A1" s="47" t="s">
        <v>50</v>
      </c>
    </row>
    <row r="2" spans="1:40" x14ac:dyDescent="0.2">
      <c r="A2" s="196" t="s">
        <v>276</v>
      </c>
    </row>
    <row r="3" spans="1:40" x14ac:dyDescent="0.2">
      <c r="A3" s="196" t="s">
        <v>277</v>
      </c>
    </row>
    <row r="4" spans="1:40" s="11" customFormat="1" ht="21.75" customHeight="1" x14ac:dyDescent="0.2">
      <c r="A4" s="74" t="s">
        <v>52</v>
      </c>
      <c r="B4" s="73">
        <f>'BAR BB| Open rates'!O3</f>
        <v>45444</v>
      </c>
      <c r="C4" s="73">
        <f>'BAR BB| Open rates'!P3</f>
        <v>45446</v>
      </c>
      <c r="D4" s="73">
        <f>'BAR BB| Open rates'!Q3</f>
        <v>45451</v>
      </c>
      <c r="E4" s="73">
        <f>'BAR BB| Open rates'!R3</f>
        <v>45452</v>
      </c>
      <c r="F4" s="73">
        <f>'BAR BB| Open rates'!S3</f>
        <v>45457</v>
      </c>
      <c r="G4" s="73">
        <f>'BAR BB| Open rates'!T3</f>
        <v>45460</v>
      </c>
      <c r="H4" s="73">
        <f>'BAR BB| Open rates'!U3</f>
        <v>45465</v>
      </c>
      <c r="I4" s="73">
        <f>'BAR BB| Open rates'!V3</f>
        <v>45468</v>
      </c>
      <c r="J4" s="73">
        <f>'BAR BB| Open rates'!W3</f>
        <v>45471</v>
      </c>
      <c r="K4" s="73">
        <f>'BAR BB| Open rates'!X3</f>
        <v>45473</v>
      </c>
      <c r="L4" s="73">
        <f>'BAR BB| Open rates'!Y3</f>
        <v>45474</v>
      </c>
      <c r="M4" s="73">
        <f>'BAR BB| Open rates'!Z3</f>
        <v>45478</v>
      </c>
      <c r="N4" s="73">
        <f>'BAR BB| Open rates'!AA3</f>
        <v>45481</v>
      </c>
      <c r="O4" s="73">
        <f>'BAR BB| Open rates'!AB3</f>
        <v>45485</v>
      </c>
      <c r="P4" s="73">
        <f>'BAR BB| Open rates'!AC3</f>
        <v>45488</v>
      </c>
      <c r="Q4" s="73">
        <f>'BAR BB| Open rates'!AD3</f>
        <v>45492</v>
      </c>
      <c r="R4" s="73">
        <f>'BAR BB| Open rates'!AE3</f>
        <v>45495</v>
      </c>
      <c r="S4" s="73">
        <f>'BAR BB| Open rates'!AF3</f>
        <v>45499</v>
      </c>
      <c r="T4" s="73">
        <f>'BAR BB| Open rates'!AG3</f>
        <v>45502</v>
      </c>
      <c r="U4" s="73">
        <f>'BAR BB| Open rates'!AH3</f>
        <v>45505</v>
      </c>
      <c r="V4" s="73">
        <f>'BAR BB| Open rates'!AI3</f>
        <v>45506</v>
      </c>
      <c r="W4" s="73">
        <f>'BAR BB| Open rates'!AJ3</f>
        <v>45509</v>
      </c>
      <c r="X4" s="73">
        <f>'BAR BB| Open rates'!AK3</f>
        <v>45513</v>
      </c>
      <c r="Y4" s="73">
        <f>'BAR BB| Open rates'!AL3</f>
        <v>45516</v>
      </c>
      <c r="Z4" s="73">
        <f>'BAR BB| Open rates'!AM3</f>
        <v>45520</v>
      </c>
      <c r="AA4" s="73">
        <f>'BAR BB| Open rates'!AN3</f>
        <v>45523</v>
      </c>
      <c r="AB4" s="73">
        <f>'BAR BB| Open rates'!AO3</f>
        <v>45526</v>
      </c>
      <c r="AC4" s="73">
        <f>'BAR BB| Open rates'!AP3</f>
        <v>45532</v>
      </c>
      <c r="AD4" s="73">
        <f>'BAR BB| Open rates'!AQ3</f>
        <v>45534</v>
      </c>
      <c r="AE4" s="73">
        <f>'BAR BB| Open rates'!AR3</f>
        <v>45536</v>
      </c>
      <c r="AF4" s="73">
        <f>'BAR BB| Open rates'!AS3</f>
        <v>45537</v>
      </c>
      <c r="AG4" s="73">
        <f>'BAR BB| Open rates'!AT3</f>
        <v>45541</v>
      </c>
      <c r="AH4" s="73">
        <f>'BAR BB| Open rates'!AU3</f>
        <v>45544</v>
      </c>
      <c r="AI4" s="73">
        <f>'BAR BB| Open rates'!AV3</f>
        <v>45548</v>
      </c>
      <c r="AJ4" s="73">
        <f>'BAR BB| Open rates'!AW3</f>
        <v>45551</v>
      </c>
      <c r="AK4" s="73">
        <f>'BAR BB| Open rates'!AX3</f>
        <v>45555</v>
      </c>
      <c r="AL4" s="73">
        <f>'BAR BB| Open rates'!AY3</f>
        <v>45558</v>
      </c>
      <c r="AM4" s="73">
        <f>'BAR BB| Open rates'!AZ3</f>
        <v>45562</v>
      </c>
      <c r="AN4" s="73">
        <f>'BAR BB| Open rates'!BA3</f>
        <v>45565</v>
      </c>
    </row>
    <row r="5" spans="1:40" s="11" customFormat="1" ht="21.75" customHeight="1" x14ac:dyDescent="0.2">
      <c r="A5" s="74"/>
      <c r="B5" s="73">
        <f>'BAR BB| Open rates'!O4</f>
        <v>45445</v>
      </c>
      <c r="C5" s="73">
        <f>'BAR BB| Open rates'!P4</f>
        <v>45450</v>
      </c>
      <c r="D5" s="73">
        <f>'BAR BB| Open rates'!Q4</f>
        <v>45451</v>
      </c>
      <c r="E5" s="73">
        <f>'BAR BB| Open rates'!R4</f>
        <v>45456</v>
      </c>
      <c r="F5" s="73">
        <f>'BAR BB| Open rates'!S4</f>
        <v>45459</v>
      </c>
      <c r="G5" s="73">
        <f>'BAR BB| Open rates'!T4</f>
        <v>45464</v>
      </c>
      <c r="H5" s="73">
        <f>'BAR BB| Open rates'!U4</f>
        <v>45467</v>
      </c>
      <c r="I5" s="73">
        <f>'BAR BB| Open rates'!V4</f>
        <v>45470</v>
      </c>
      <c r="J5" s="73">
        <f>'BAR BB| Open rates'!W4</f>
        <v>45472</v>
      </c>
      <c r="K5" s="73">
        <f>'BAR BB| Open rates'!X4</f>
        <v>45473</v>
      </c>
      <c r="L5" s="73">
        <f>'BAR BB| Open rates'!Y4</f>
        <v>45477</v>
      </c>
      <c r="M5" s="73">
        <f>'BAR BB| Open rates'!Z4</f>
        <v>45480</v>
      </c>
      <c r="N5" s="73">
        <f>'BAR BB| Open rates'!AA4</f>
        <v>45484</v>
      </c>
      <c r="O5" s="73">
        <f>'BAR BB| Open rates'!AB4</f>
        <v>45487</v>
      </c>
      <c r="P5" s="73">
        <f>'BAR BB| Open rates'!AC4</f>
        <v>45491</v>
      </c>
      <c r="Q5" s="73">
        <f>'BAR BB| Open rates'!AD4</f>
        <v>45494</v>
      </c>
      <c r="R5" s="73">
        <f>'BAR BB| Open rates'!AE4</f>
        <v>45498</v>
      </c>
      <c r="S5" s="73">
        <f>'BAR BB| Open rates'!AF4</f>
        <v>45501</v>
      </c>
      <c r="T5" s="73">
        <f>'BAR BB| Open rates'!AG4</f>
        <v>45504</v>
      </c>
      <c r="U5" s="73">
        <f>'BAR BB| Open rates'!AH4</f>
        <v>45505</v>
      </c>
      <c r="V5" s="73">
        <f>'BAR BB| Open rates'!AI4</f>
        <v>45508</v>
      </c>
      <c r="W5" s="73">
        <f>'BAR BB| Open rates'!AJ4</f>
        <v>45512</v>
      </c>
      <c r="X5" s="73">
        <f>'BAR BB| Open rates'!AK4</f>
        <v>45515</v>
      </c>
      <c r="Y5" s="73">
        <f>'BAR BB| Open rates'!AL4</f>
        <v>45519</v>
      </c>
      <c r="Z5" s="73">
        <f>'BAR BB| Open rates'!AM4</f>
        <v>45522</v>
      </c>
      <c r="AA5" s="73">
        <f>'BAR BB| Open rates'!AN4</f>
        <v>45525</v>
      </c>
      <c r="AB5" s="73">
        <f>'BAR BB| Open rates'!AO4</f>
        <v>45531</v>
      </c>
      <c r="AC5" s="73">
        <f>'BAR BB| Open rates'!AP4</f>
        <v>45533</v>
      </c>
      <c r="AD5" s="73">
        <f>'BAR BB| Open rates'!AQ4</f>
        <v>45535</v>
      </c>
      <c r="AE5" s="73">
        <f>'BAR BB| Open rates'!AR4</f>
        <v>45536</v>
      </c>
      <c r="AF5" s="73">
        <f>'BAR BB| Open rates'!AS4</f>
        <v>45540</v>
      </c>
      <c r="AG5" s="73">
        <f>'BAR BB| Open rates'!AT4</f>
        <v>45543</v>
      </c>
      <c r="AH5" s="73">
        <f>'BAR BB| Open rates'!AU4</f>
        <v>45547</v>
      </c>
      <c r="AI5" s="73">
        <f>'BAR BB| Open rates'!AV4</f>
        <v>45550</v>
      </c>
      <c r="AJ5" s="73">
        <f>'BAR BB| Open rates'!AW4</f>
        <v>45554</v>
      </c>
      <c r="AK5" s="73">
        <f>'BAR BB| Open rates'!AX4</f>
        <v>45557</v>
      </c>
      <c r="AL5" s="73">
        <f>'BAR BB| Open rates'!AY4</f>
        <v>45561</v>
      </c>
      <c r="AM5" s="73">
        <f>'BAR BB| Open rates'!AZ4</f>
        <v>45564</v>
      </c>
      <c r="AN5" s="73">
        <f>'BAR BB| Open rates'!BA4</f>
        <v>45565</v>
      </c>
    </row>
    <row r="6" spans="1:40" s="11" customFormat="1" x14ac:dyDescent="0.2">
      <c r="A6" s="33" t="s">
        <v>53</v>
      </c>
      <c r="B6" s="136"/>
      <c r="C6" s="136"/>
      <c r="D6" s="136"/>
      <c r="E6" s="136"/>
    </row>
    <row r="7" spans="1:40" s="11" customFormat="1" x14ac:dyDescent="0.2">
      <c r="A7" s="42">
        <v>1</v>
      </c>
      <c r="B7" s="84">
        <f>'BAR BB| Open rates'!O6*0.9*0.87</f>
        <v>6185.7</v>
      </c>
      <c r="C7" s="84">
        <f>'BAR BB| Open rates'!P6*0.9*0.87</f>
        <v>7751.7</v>
      </c>
      <c r="D7" s="84">
        <f>'BAR BB| Open rates'!Q6*0.9*0.87</f>
        <v>6185.7</v>
      </c>
      <c r="E7" s="84">
        <f>'BAR BB| Open rates'!R6*0.9*0.87</f>
        <v>4384.8</v>
      </c>
      <c r="F7" s="84">
        <f>'BAR BB| Open rates'!S6*0.9*0.87</f>
        <v>4384.8</v>
      </c>
      <c r="G7" s="84">
        <f>'BAR BB| Open rates'!T6*0.9*0.87</f>
        <v>8534.7000000000007</v>
      </c>
      <c r="H7" s="84">
        <f>'BAR BB| Open rates'!U6*0.9*0.87</f>
        <v>6185.7</v>
      </c>
      <c r="I7" s="84">
        <f>'BAR BB| Open rates'!V6*0.9*0.87</f>
        <v>6185.7</v>
      </c>
      <c r="J7" s="84">
        <f>'BAR BB| Open rates'!W6*0.9*0.87</f>
        <v>7751.7</v>
      </c>
      <c r="K7" s="84">
        <f>'BAR BB| Open rates'!X6*0.9*0.87</f>
        <v>7751.7</v>
      </c>
      <c r="L7" s="84">
        <f>'BAR BB| Open rates'!Y6*0.9*0.87</f>
        <v>6185.7</v>
      </c>
      <c r="M7" s="84">
        <f>'BAR BB| Open rates'!Z6*0.9*0.87</f>
        <v>6968.7</v>
      </c>
      <c r="N7" s="84">
        <f>'BAR BB| Open rates'!AA6*0.9*0.87</f>
        <v>6185.7</v>
      </c>
      <c r="O7" s="84">
        <f>'BAR BB| Open rates'!AB6*0.9*0.87</f>
        <v>6968.7</v>
      </c>
      <c r="P7" s="84">
        <f>'BAR BB| Open rates'!AC6*0.9*0.87</f>
        <v>6185.7</v>
      </c>
      <c r="Q7" s="84">
        <f>'BAR BB| Open rates'!AD6*0.9*0.87</f>
        <v>6968.7</v>
      </c>
      <c r="R7" s="84">
        <f>'BAR BB| Open rates'!AE6*0.9*0.87</f>
        <v>6185.7</v>
      </c>
      <c r="S7" s="84">
        <f>'BAR BB| Open rates'!AF6*0.9*0.87</f>
        <v>6968.7</v>
      </c>
      <c r="T7" s="84">
        <f>'BAR BB| Open rates'!AG6*0.9*0.87</f>
        <v>6185.7</v>
      </c>
      <c r="U7" s="84">
        <f>'BAR BB| Open rates'!AH6*0.9*0.87</f>
        <v>6185.7</v>
      </c>
      <c r="V7" s="84">
        <f>'BAR BB| Open rates'!AI6*0.9*0.87</f>
        <v>6968.7</v>
      </c>
      <c r="W7" s="84">
        <f>'BAR BB| Open rates'!AJ6*0.9*0.87</f>
        <v>6968.7</v>
      </c>
      <c r="X7" s="84">
        <f>'BAR BB| Open rates'!AK6*0.9*0.87</f>
        <v>7751.7</v>
      </c>
      <c r="Y7" s="84">
        <f>'BAR BB| Open rates'!AL6*0.9*0.87</f>
        <v>6968.7</v>
      </c>
      <c r="Z7" s="84">
        <f>'BAR BB| Open rates'!AM6*0.9*0.87</f>
        <v>7751.7</v>
      </c>
      <c r="AA7" s="84">
        <f>'BAR BB| Open rates'!AN6*0.9*0.87</f>
        <v>6968.7</v>
      </c>
      <c r="AB7" s="84">
        <f>'BAR BB| Open rates'!AO6*0.9*0.87</f>
        <v>7751.7</v>
      </c>
      <c r="AC7" s="84">
        <f>'BAR BB| Open rates'!AP6*0.9*0.87</f>
        <v>6968.7</v>
      </c>
      <c r="AD7" s="84">
        <f>'BAR BB| Open rates'!AQ6*0.9*0.87</f>
        <v>6968.7</v>
      </c>
      <c r="AE7" s="84">
        <f>'BAR BB| Open rates'!AR6*0.9*0.87</f>
        <v>6968.7</v>
      </c>
      <c r="AF7" s="84">
        <f>'BAR BB| Open rates'!AS6*0.9*0.87</f>
        <v>5402.7</v>
      </c>
      <c r="AG7" s="84">
        <f>'BAR BB| Open rates'!AT6*0.9*0.87</f>
        <v>6185.7</v>
      </c>
      <c r="AH7" s="84">
        <f>'BAR BB| Open rates'!AU6*0.9*0.87</f>
        <v>5402.7</v>
      </c>
      <c r="AI7" s="84">
        <f>'BAR BB| Open rates'!AV6*0.9*0.87</f>
        <v>6185.7</v>
      </c>
      <c r="AJ7" s="84">
        <f>'BAR BB| Open rates'!AW6*0.9*0.87</f>
        <v>5402.7</v>
      </c>
      <c r="AK7" s="84">
        <f>'BAR BB| Open rates'!AX6*0.9*0.87</f>
        <v>6185.7</v>
      </c>
      <c r="AL7" s="84">
        <f>'BAR BB| Open rates'!AY6*0.9*0.87</f>
        <v>5402.7</v>
      </c>
      <c r="AM7" s="84">
        <f>'BAR BB| Open rates'!AZ6*0.9*0.87</f>
        <v>6185.7</v>
      </c>
      <c r="AN7" s="84">
        <f>'BAR BB| Open rates'!BA6*0.9*0.87</f>
        <v>5402.7</v>
      </c>
    </row>
    <row r="8" spans="1:40" s="11" customFormat="1" x14ac:dyDescent="0.2">
      <c r="A8" s="42">
        <v>2</v>
      </c>
      <c r="B8" s="84">
        <f>'BAR BB| Open rates'!O7*0.9*0.87</f>
        <v>7125.3</v>
      </c>
      <c r="C8" s="84">
        <f>'BAR BB| Open rates'!P7*0.9*0.87</f>
        <v>8691.2999999999993</v>
      </c>
      <c r="D8" s="84">
        <f>'BAR BB| Open rates'!Q7*0.9*0.87</f>
        <v>7125.3</v>
      </c>
      <c r="E8" s="84">
        <f>'BAR BB| Open rates'!R7*0.9*0.87</f>
        <v>5324.4</v>
      </c>
      <c r="F8" s="84">
        <f>'BAR BB| Open rates'!S7*0.9*0.87</f>
        <v>5324.4</v>
      </c>
      <c r="G8" s="84">
        <f>'BAR BB| Open rates'!T7*0.9*0.87</f>
        <v>9474.2999999999993</v>
      </c>
      <c r="H8" s="84">
        <f>'BAR BB| Open rates'!U7*0.9*0.87</f>
        <v>7125.3</v>
      </c>
      <c r="I8" s="84">
        <f>'BAR BB| Open rates'!V7*0.9*0.87</f>
        <v>7125.3</v>
      </c>
      <c r="J8" s="84">
        <f>'BAR BB| Open rates'!W7*0.9*0.87</f>
        <v>8691.2999999999993</v>
      </c>
      <c r="K8" s="84">
        <f>'BAR BB| Open rates'!X7*0.9*0.87</f>
        <v>8691.2999999999993</v>
      </c>
      <c r="L8" s="84">
        <f>'BAR BB| Open rates'!Y7*0.9*0.87</f>
        <v>7125.3</v>
      </c>
      <c r="M8" s="84">
        <f>'BAR BB| Open rates'!Z7*0.9*0.87</f>
        <v>7908.3</v>
      </c>
      <c r="N8" s="84">
        <f>'BAR BB| Open rates'!AA7*0.9*0.87</f>
        <v>7125.3</v>
      </c>
      <c r="O8" s="84">
        <f>'BAR BB| Open rates'!AB7*0.9*0.87</f>
        <v>7908.3</v>
      </c>
      <c r="P8" s="84">
        <f>'BAR BB| Open rates'!AC7*0.9*0.87</f>
        <v>7125.3</v>
      </c>
      <c r="Q8" s="84">
        <f>'BAR BB| Open rates'!AD7*0.9*0.87</f>
        <v>7908.3</v>
      </c>
      <c r="R8" s="84">
        <f>'BAR BB| Open rates'!AE7*0.9*0.87</f>
        <v>7125.3</v>
      </c>
      <c r="S8" s="84">
        <f>'BAR BB| Open rates'!AF7*0.9*0.87</f>
        <v>7908.3</v>
      </c>
      <c r="T8" s="84">
        <f>'BAR BB| Open rates'!AG7*0.9*0.87</f>
        <v>7125.3</v>
      </c>
      <c r="U8" s="84">
        <f>'BAR BB| Open rates'!AH7*0.9*0.87</f>
        <v>7125.3</v>
      </c>
      <c r="V8" s="84">
        <f>'BAR BB| Open rates'!AI7*0.9*0.87</f>
        <v>7908.3</v>
      </c>
      <c r="W8" s="84">
        <f>'BAR BB| Open rates'!AJ7*0.9*0.87</f>
        <v>7908.3</v>
      </c>
      <c r="X8" s="84">
        <f>'BAR BB| Open rates'!AK7*0.9*0.87</f>
        <v>8691.2999999999993</v>
      </c>
      <c r="Y8" s="84">
        <f>'BAR BB| Open rates'!AL7*0.9*0.87</f>
        <v>7908.3</v>
      </c>
      <c r="Z8" s="84">
        <f>'BAR BB| Open rates'!AM7*0.9*0.87</f>
        <v>8691.2999999999993</v>
      </c>
      <c r="AA8" s="84">
        <f>'BAR BB| Open rates'!AN7*0.9*0.87</f>
        <v>7908.3</v>
      </c>
      <c r="AB8" s="84">
        <f>'BAR BB| Open rates'!AO7*0.9*0.87</f>
        <v>8691.2999999999993</v>
      </c>
      <c r="AC8" s="84">
        <f>'BAR BB| Open rates'!AP7*0.9*0.87</f>
        <v>7908.3</v>
      </c>
      <c r="AD8" s="84">
        <f>'BAR BB| Open rates'!AQ7*0.9*0.87</f>
        <v>7908.3</v>
      </c>
      <c r="AE8" s="84">
        <f>'BAR BB| Open rates'!AR7*0.9*0.87</f>
        <v>7908.3</v>
      </c>
      <c r="AF8" s="84">
        <f>'BAR BB| Open rates'!AS7*0.9*0.87</f>
        <v>6342.3</v>
      </c>
      <c r="AG8" s="84">
        <f>'BAR BB| Open rates'!AT7*0.9*0.87</f>
        <v>7125.3</v>
      </c>
      <c r="AH8" s="84">
        <f>'BAR BB| Open rates'!AU7*0.9*0.87</f>
        <v>6342.3</v>
      </c>
      <c r="AI8" s="84">
        <f>'BAR BB| Open rates'!AV7*0.9*0.87</f>
        <v>7125.3</v>
      </c>
      <c r="AJ8" s="84">
        <f>'BAR BB| Open rates'!AW7*0.9*0.87</f>
        <v>6342.3</v>
      </c>
      <c r="AK8" s="84">
        <f>'BAR BB| Open rates'!AX7*0.9*0.87</f>
        <v>7125.3</v>
      </c>
      <c r="AL8" s="84">
        <f>'BAR BB| Open rates'!AY7*0.9*0.87</f>
        <v>6342.3</v>
      </c>
      <c r="AM8" s="84">
        <f>'BAR BB| Open rates'!AZ7*0.9*0.87</f>
        <v>7125.3</v>
      </c>
      <c r="AN8" s="84">
        <f>'BAR BB| Open rates'!BA7*0.9*0.87</f>
        <v>6342.3</v>
      </c>
    </row>
    <row r="9" spans="1:40"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row>
    <row r="10" spans="1:40" s="11" customFormat="1" x14ac:dyDescent="0.2">
      <c r="A10" s="42">
        <v>1</v>
      </c>
      <c r="B10" s="84">
        <f>'BAR BB| Open rates'!O9*0.9*0.87</f>
        <v>7751.7</v>
      </c>
      <c r="C10" s="84">
        <f>'BAR BB| Open rates'!P9*0.9*0.87</f>
        <v>9317.7000000000007</v>
      </c>
      <c r="D10" s="84">
        <f>'BAR BB| Open rates'!Q9*0.9*0.87</f>
        <v>7751.7</v>
      </c>
      <c r="E10" s="84">
        <f>'BAR BB| Open rates'!R9*0.9*0.87</f>
        <v>5950.8</v>
      </c>
      <c r="F10" s="84">
        <f>'BAR BB| Open rates'!S9*0.9*0.87</f>
        <v>5950.8</v>
      </c>
      <c r="G10" s="84">
        <f>'BAR BB| Open rates'!T9*0.9*0.87</f>
        <v>10100.700000000001</v>
      </c>
      <c r="H10" s="84">
        <f>'BAR BB| Open rates'!U9*0.9*0.87</f>
        <v>7751.7</v>
      </c>
      <c r="I10" s="84">
        <f>'BAR BB| Open rates'!V9*0.9*0.87</f>
        <v>7751.7</v>
      </c>
      <c r="J10" s="84">
        <f>'BAR BB| Open rates'!W9*0.9*0.87</f>
        <v>9317.7000000000007</v>
      </c>
      <c r="K10" s="84">
        <f>'BAR BB| Open rates'!X9*0.9*0.87</f>
        <v>9317.7000000000007</v>
      </c>
      <c r="L10" s="84">
        <f>'BAR BB| Open rates'!Y9*0.9*0.87</f>
        <v>7751.7</v>
      </c>
      <c r="M10" s="84">
        <f>'BAR BB| Open rates'!Z9*0.9*0.87</f>
        <v>8534.7000000000007</v>
      </c>
      <c r="N10" s="84">
        <f>'BAR BB| Open rates'!AA9*0.9*0.87</f>
        <v>7751.7</v>
      </c>
      <c r="O10" s="84">
        <f>'BAR BB| Open rates'!AB9*0.9*0.87</f>
        <v>8534.7000000000007</v>
      </c>
      <c r="P10" s="84">
        <f>'BAR BB| Open rates'!AC9*0.9*0.87</f>
        <v>7751.7</v>
      </c>
      <c r="Q10" s="84">
        <f>'BAR BB| Open rates'!AD9*0.9*0.87</f>
        <v>8534.7000000000007</v>
      </c>
      <c r="R10" s="84">
        <f>'BAR BB| Open rates'!AE9*0.9*0.87</f>
        <v>7751.7</v>
      </c>
      <c r="S10" s="84">
        <f>'BAR BB| Open rates'!AF9*0.9*0.87</f>
        <v>8534.7000000000007</v>
      </c>
      <c r="T10" s="84">
        <f>'BAR BB| Open rates'!AG9*0.9*0.87</f>
        <v>7751.7</v>
      </c>
      <c r="U10" s="84">
        <f>'BAR BB| Open rates'!AH9*0.9*0.87</f>
        <v>7751.7</v>
      </c>
      <c r="V10" s="84">
        <f>'BAR BB| Open rates'!AI9*0.9*0.87</f>
        <v>8534.7000000000007</v>
      </c>
      <c r="W10" s="84">
        <f>'BAR BB| Open rates'!AJ9*0.9*0.87</f>
        <v>8534.7000000000007</v>
      </c>
      <c r="X10" s="84">
        <f>'BAR BB| Open rates'!AK9*0.9*0.87</f>
        <v>9317.7000000000007</v>
      </c>
      <c r="Y10" s="84">
        <f>'BAR BB| Open rates'!AL9*0.9*0.87</f>
        <v>8534.7000000000007</v>
      </c>
      <c r="Z10" s="84">
        <f>'BAR BB| Open rates'!AM9*0.9*0.87</f>
        <v>9317.7000000000007</v>
      </c>
      <c r="AA10" s="84">
        <f>'BAR BB| Open rates'!AN9*0.9*0.87</f>
        <v>8534.7000000000007</v>
      </c>
      <c r="AB10" s="84">
        <f>'BAR BB| Open rates'!AO9*0.9*0.87</f>
        <v>9317.7000000000007</v>
      </c>
      <c r="AC10" s="84">
        <f>'BAR BB| Open rates'!AP9*0.9*0.87</f>
        <v>8534.7000000000007</v>
      </c>
      <c r="AD10" s="84">
        <f>'BAR BB| Open rates'!AQ9*0.9*0.87</f>
        <v>8534.7000000000007</v>
      </c>
      <c r="AE10" s="84">
        <f>'BAR BB| Open rates'!AR9*0.9*0.87</f>
        <v>8534.7000000000007</v>
      </c>
      <c r="AF10" s="84">
        <f>'BAR BB| Open rates'!AS9*0.9*0.87</f>
        <v>6968.7</v>
      </c>
      <c r="AG10" s="84">
        <f>'BAR BB| Open rates'!AT9*0.9*0.87</f>
        <v>7751.7</v>
      </c>
      <c r="AH10" s="84">
        <f>'BAR BB| Open rates'!AU9*0.9*0.87</f>
        <v>6968.7</v>
      </c>
      <c r="AI10" s="84">
        <f>'BAR BB| Open rates'!AV9*0.9*0.87</f>
        <v>7751.7</v>
      </c>
      <c r="AJ10" s="84">
        <f>'BAR BB| Open rates'!AW9*0.9*0.87</f>
        <v>6968.7</v>
      </c>
      <c r="AK10" s="84">
        <f>'BAR BB| Open rates'!AX9*0.9*0.87</f>
        <v>7751.7</v>
      </c>
      <c r="AL10" s="84">
        <f>'BAR BB| Open rates'!AY9*0.9*0.87</f>
        <v>6968.7</v>
      </c>
      <c r="AM10" s="84">
        <f>'BAR BB| Open rates'!AZ9*0.9*0.87</f>
        <v>7751.7</v>
      </c>
      <c r="AN10" s="84">
        <f>'BAR BB| Open rates'!BA9*0.9*0.87</f>
        <v>6968.7</v>
      </c>
    </row>
    <row r="11" spans="1:40" s="11" customFormat="1" x14ac:dyDescent="0.2">
      <c r="A11" s="42">
        <v>2</v>
      </c>
      <c r="B11" s="84">
        <f>'BAR BB| Open rates'!O10*0.9*0.87</f>
        <v>8691.2999999999993</v>
      </c>
      <c r="C11" s="84">
        <f>'BAR BB| Open rates'!P10*0.9*0.87</f>
        <v>10257.299999999999</v>
      </c>
      <c r="D11" s="84">
        <f>'BAR BB| Open rates'!Q10*0.9*0.87</f>
        <v>8691.2999999999993</v>
      </c>
      <c r="E11" s="84">
        <f>'BAR BB| Open rates'!R10*0.9*0.87</f>
        <v>6890.4</v>
      </c>
      <c r="F11" s="84">
        <f>'BAR BB| Open rates'!S10*0.9*0.87</f>
        <v>6890.4</v>
      </c>
      <c r="G11" s="84">
        <f>'BAR BB| Open rates'!T10*0.9*0.87</f>
        <v>11040.3</v>
      </c>
      <c r="H11" s="84">
        <f>'BAR BB| Open rates'!U10*0.9*0.87</f>
        <v>8691.2999999999993</v>
      </c>
      <c r="I11" s="84">
        <f>'BAR BB| Open rates'!V10*0.9*0.87</f>
        <v>8691.2999999999993</v>
      </c>
      <c r="J11" s="84">
        <f>'BAR BB| Open rates'!W10*0.9*0.87</f>
        <v>10257.299999999999</v>
      </c>
      <c r="K11" s="84">
        <f>'BAR BB| Open rates'!X10*0.9*0.87</f>
        <v>10257.299999999999</v>
      </c>
      <c r="L11" s="84">
        <f>'BAR BB| Open rates'!Y10*0.9*0.87</f>
        <v>8691.2999999999993</v>
      </c>
      <c r="M11" s="84">
        <f>'BAR BB| Open rates'!Z10*0.9*0.87</f>
        <v>9474.2999999999993</v>
      </c>
      <c r="N11" s="84">
        <f>'BAR BB| Open rates'!AA10*0.9*0.87</f>
        <v>8691.2999999999993</v>
      </c>
      <c r="O11" s="84">
        <f>'BAR BB| Open rates'!AB10*0.9*0.87</f>
        <v>9474.2999999999993</v>
      </c>
      <c r="P11" s="84">
        <f>'BAR BB| Open rates'!AC10*0.9*0.87</f>
        <v>8691.2999999999993</v>
      </c>
      <c r="Q11" s="84">
        <f>'BAR BB| Open rates'!AD10*0.9*0.87</f>
        <v>9474.2999999999993</v>
      </c>
      <c r="R11" s="84">
        <f>'BAR BB| Open rates'!AE10*0.9*0.87</f>
        <v>8691.2999999999993</v>
      </c>
      <c r="S11" s="84">
        <f>'BAR BB| Open rates'!AF10*0.9*0.87</f>
        <v>9474.2999999999993</v>
      </c>
      <c r="T11" s="84">
        <f>'BAR BB| Open rates'!AG10*0.9*0.87</f>
        <v>8691.2999999999993</v>
      </c>
      <c r="U11" s="84">
        <f>'BAR BB| Open rates'!AH10*0.9*0.87</f>
        <v>8691.2999999999993</v>
      </c>
      <c r="V11" s="84">
        <f>'BAR BB| Open rates'!AI10*0.9*0.87</f>
        <v>9474.2999999999993</v>
      </c>
      <c r="W11" s="84">
        <f>'BAR BB| Open rates'!AJ10*0.9*0.87</f>
        <v>9474.2999999999993</v>
      </c>
      <c r="X11" s="84">
        <f>'BAR BB| Open rates'!AK10*0.9*0.87</f>
        <v>10257.299999999999</v>
      </c>
      <c r="Y11" s="84">
        <f>'BAR BB| Open rates'!AL10*0.9*0.87</f>
        <v>9474.2999999999993</v>
      </c>
      <c r="Z11" s="84">
        <f>'BAR BB| Open rates'!AM10*0.9*0.87</f>
        <v>10257.299999999999</v>
      </c>
      <c r="AA11" s="84">
        <f>'BAR BB| Open rates'!AN10*0.9*0.87</f>
        <v>9474.2999999999993</v>
      </c>
      <c r="AB11" s="84">
        <f>'BAR BB| Open rates'!AO10*0.9*0.87</f>
        <v>10257.299999999999</v>
      </c>
      <c r="AC11" s="84">
        <f>'BAR BB| Open rates'!AP10*0.9*0.87</f>
        <v>9474.2999999999993</v>
      </c>
      <c r="AD11" s="84">
        <f>'BAR BB| Open rates'!AQ10*0.9*0.87</f>
        <v>9474.2999999999993</v>
      </c>
      <c r="AE11" s="84">
        <f>'BAR BB| Open rates'!AR10*0.9*0.87</f>
        <v>9474.2999999999993</v>
      </c>
      <c r="AF11" s="84">
        <f>'BAR BB| Open rates'!AS10*0.9*0.87</f>
        <v>7908.3</v>
      </c>
      <c r="AG11" s="84">
        <f>'BAR BB| Open rates'!AT10*0.9*0.87</f>
        <v>8691.2999999999993</v>
      </c>
      <c r="AH11" s="84">
        <f>'BAR BB| Open rates'!AU10*0.9*0.87</f>
        <v>7908.3</v>
      </c>
      <c r="AI11" s="84">
        <f>'BAR BB| Open rates'!AV10*0.9*0.87</f>
        <v>8691.2999999999993</v>
      </c>
      <c r="AJ11" s="84">
        <f>'BAR BB| Open rates'!AW10*0.9*0.87</f>
        <v>7908.3</v>
      </c>
      <c r="AK11" s="84">
        <f>'BAR BB| Open rates'!AX10*0.9*0.87</f>
        <v>8691.2999999999993</v>
      </c>
      <c r="AL11" s="84">
        <f>'BAR BB| Open rates'!AY10*0.9*0.87</f>
        <v>7908.3</v>
      </c>
      <c r="AM11" s="84">
        <f>'BAR BB| Open rates'!AZ10*0.9*0.87</f>
        <v>8691.2999999999993</v>
      </c>
      <c r="AN11" s="84">
        <f>'BAR BB| Open rates'!BA10*0.9*0.87</f>
        <v>7908.3</v>
      </c>
    </row>
    <row r="12" spans="1:40"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row>
    <row r="13" spans="1:40" s="11" customFormat="1" x14ac:dyDescent="0.2">
      <c r="A13" s="42">
        <v>1</v>
      </c>
      <c r="B13" s="84">
        <f>'BAR BB| Open rates'!O12*0.9*0.87</f>
        <v>8534.7000000000007</v>
      </c>
      <c r="C13" s="84">
        <f>'BAR BB| Open rates'!P12*0.9*0.87</f>
        <v>10100.700000000001</v>
      </c>
      <c r="D13" s="84">
        <f>'BAR BB| Open rates'!Q12*0.9*0.87</f>
        <v>8534.7000000000007</v>
      </c>
      <c r="E13" s="84">
        <f>'BAR BB| Open rates'!R12*0.9*0.87</f>
        <v>6733.8</v>
      </c>
      <c r="F13" s="84">
        <f>'BAR BB| Open rates'!S12*0.9*0.87</f>
        <v>6733.8</v>
      </c>
      <c r="G13" s="84">
        <f>'BAR BB| Open rates'!T12*0.9*0.87</f>
        <v>10883.7</v>
      </c>
      <c r="H13" s="84">
        <f>'BAR BB| Open rates'!U12*0.9*0.87</f>
        <v>8534.7000000000007</v>
      </c>
      <c r="I13" s="84">
        <f>'BAR BB| Open rates'!V12*0.9*0.87</f>
        <v>8534.7000000000007</v>
      </c>
      <c r="J13" s="84">
        <f>'BAR BB| Open rates'!W12*0.9*0.87</f>
        <v>10100.700000000001</v>
      </c>
      <c r="K13" s="84">
        <f>'BAR BB| Open rates'!X12*0.9*0.87</f>
        <v>10100.700000000001</v>
      </c>
      <c r="L13" s="84">
        <f>'BAR BB| Open rates'!Y12*0.9*0.87</f>
        <v>8534.7000000000007</v>
      </c>
      <c r="M13" s="84">
        <f>'BAR BB| Open rates'!Z12*0.9*0.87</f>
        <v>9317.7000000000007</v>
      </c>
      <c r="N13" s="84">
        <f>'BAR BB| Open rates'!AA12*0.9*0.87</f>
        <v>8534.7000000000007</v>
      </c>
      <c r="O13" s="84">
        <f>'BAR BB| Open rates'!AB12*0.9*0.87</f>
        <v>9317.7000000000007</v>
      </c>
      <c r="P13" s="84">
        <f>'BAR BB| Open rates'!AC12*0.9*0.87</f>
        <v>8534.7000000000007</v>
      </c>
      <c r="Q13" s="84">
        <f>'BAR BB| Open rates'!AD12*0.9*0.87</f>
        <v>9317.7000000000007</v>
      </c>
      <c r="R13" s="84">
        <f>'BAR BB| Open rates'!AE12*0.9*0.87</f>
        <v>8534.7000000000007</v>
      </c>
      <c r="S13" s="84">
        <f>'BAR BB| Open rates'!AF12*0.9*0.87</f>
        <v>9317.7000000000007</v>
      </c>
      <c r="T13" s="84">
        <f>'BAR BB| Open rates'!AG12*0.9*0.87</f>
        <v>8534.7000000000007</v>
      </c>
      <c r="U13" s="84">
        <f>'BAR BB| Open rates'!AH12*0.9*0.87</f>
        <v>8534.7000000000007</v>
      </c>
      <c r="V13" s="84">
        <f>'BAR BB| Open rates'!AI12*0.9*0.87</f>
        <v>9317.7000000000007</v>
      </c>
      <c r="W13" s="84">
        <f>'BAR BB| Open rates'!AJ12*0.9*0.87</f>
        <v>9317.7000000000007</v>
      </c>
      <c r="X13" s="84">
        <f>'BAR BB| Open rates'!AK12*0.9*0.87</f>
        <v>10100.700000000001</v>
      </c>
      <c r="Y13" s="84">
        <f>'BAR BB| Open rates'!AL12*0.9*0.87</f>
        <v>9317.7000000000007</v>
      </c>
      <c r="Z13" s="84">
        <f>'BAR BB| Open rates'!AM12*0.9*0.87</f>
        <v>10100.700000000001</v>
      </c>
      <c r="AA13" s="84">
        <f>'BAR BB| Open rates'!AN12*0.9*0.87</f>
        <v>9317.7000000000007</v>
      </c>
      <c r="AB13" s="84">
        <f>'BAR BB| Open rates'!AO12*0.9*0.87</f>
        <v>10100.700000000001</v>
      </c>
      <c r="AC13" s="84">
        <f>'BAR BB| Open rates'!AP12*0.9*0.87</f>
        <v>9317.7000000000007</v>
      </c>
      <c r="AD13" s="84">
        <f>'BAR BB| Open rates'!AQ12*0.9*0.87</f>
        <v>9317.7000000000007</v>
      </c>
      <c r="AE13" s="84">
        <f>'BAR BB| Open rates'!AR12*0.9*0.87</f>
        <v>9317.7000000000007</v>
      </c>
      <c r="AF13" s="84">
        <f>'BAR BB| Open rates'!AS12*0.9*0.87</f>
        <v>7751.7</v>
      </c>
      <c r="AG13" s="84">
        <f>'BAR BB| Open rates'!AT12*0.9*0.87</f>
        <v>8534.7000000000007</v>
      </c>
      <c r="AH13" s="84">
        <f>'BAR BB| Open rates'!AU12*0.9*0.87</f>
        <v>7751.7</v>
      </c>
      <c r="AI13" s="84">
        <f>'BAR BB| Open rates'!AV12*0.9*0.87</f>
        <v>8534.7000000000007</v>
      </c>
      <c r="AJ13" s="84">
        <f>'BAR BB| Open rates'!AW12*0.9*0.87</f>
        <v>7751.7</v>
      </c>
      <c r="AK13" s="84">
        <f>'BAR BB| Open rates'!AX12*0.9*0.87</f>
        <v>8534.7000000000007</v>
      </c>
      <c r="AL13" s="84">
        <f>'BAR BB| Open rates'!AY12*0.9*0.87</f>
        <v>7751.7</v>
      </c>
      <c r="AM13" s="84">
        <f>'BAR BB| Open rates'!AZ12*0.9*0.87</f>
        <v>8534.7000000000007</v>
      </c>
      <c r="AN13" s="84">
        <f>'BAR BB| Open rates'!BA12*0.9*0.87</f>
        <v>7751.7</v>
      </c>
    </row>
    <row r="14" spans="1:40" s="11" customFormat="1" x14ac:dyDescent="0.2">
      <c r="A14" s="42">
        <v>2</v>
      </c>
      <c r="B14" s="84">
        <f>'BAR BB| Open rates'!O13*0.9*0.87</f>
        <v>9474.2999999999993</v>
      </c>
      <c r="C14" s="84">
        <f>'BAR BB| Open rates'!P13*0.9*0.87</f>
        <v>11040.3</v>
      </c>
      <c r="D14" s="84">
        <f>'BAR BB| Open rates'!Q13*0.9*0.87</f>
        <v>9474.2999999999993</v>
      </c>
      <c r="E14" s="84">
        <f>'BAR BB| Open rates'!R13*0.9*0.87</f>
        <v>7673.4</v>
      </c>
      <c r="F14" s="84">
        <f>'BAR BB| Open rates'!S13*0.9*0.87</f>
        <v>7673.4</v>
      </c>
      <c r="G14" s="84">
        <f>'BAR BB| Open rates'!T13*0.9*0.87</f>
        <v>11823.3</v>
      </c>
      <c r="H14" s="84">
        <f>'BAR BB| Open rates'!U13*0.9*0.87</f>
        <v>9474.2999999999993</v>
      </c>
      <c r="I14" s="84">
        <f>'BAR BB| Open rates'!V13*0.9*0.87</f>
        <v>9474.2999999999993</v>
      </c>
      <c r="J14" s="84">
        <f>'BAR BB| Open rates'!W13*0.9*0.87</f>
        <v>11040.3</v>
      </c>
      <c r="K14" s="84">
        <f>'BAR BB| Open rates'!X13*0.9*0.87</f>
        <v>11040.3</v>
      </c>
      <c r="L14" s="84">
        <f>'BAR BB| Open rates'!Y13*0.9*0.87</f>
        <v>9474.2999999999993</v>
      </c>
      <c r="M14" s="84">
        <f>'BAR BB| Open rates'!Z13*0.9*0.87</f>
        <v>10257.299999999999</v>
      </c>
      <c r="N14" s="84">
        <f>'BAR BB| Open rates'!AA13*0.9*0.87</f>
        <v>9474.2999999999993</v>
      </c>
      <c r="O14" s="84">
        <f>'BAR BB| Open rates'!AB13*0.9*0.87</f>
        <v>10257.299999999999</v>
      </c>
      <c r="P14" s="84">
        <f>'BAR BB| Open rates'!AC13*0.9*0.87</f>
        <v>9474.2999999999993</v>
      </c>
      <c r="Q14" s="84">
        <f>'BAR BB| Open rates'!AD13*0.9*0.87</f>
        <v>10257.299999999999</v>
      </c>
      <c r="R14" s="84">
        <f>'BAR BB| Open rates'!AE13*0.9*0.87</f>
        <v>9474.2999999999993</v>
      </c>
      <c r="S14" s="84">
        <f>'BAR BB| Open rates'!AF13*0.9*0.87</f>
        <v>10257.299999999999</v>
      </c>
      <c r="T14" s="84">
        <f>'BAR BB| Open rates'!AG13*0.9*0.87</f>
        <v>9474.2999999999993</v>
      </c>
      <c r="U14" s="84">
        <f>'BAR BB| Open rates'!AH13*0.9*0.87</f>
        <v>9474.2999999999993</v>
      </c>
      <c r="V14" s="84">
        <f>'BAR BB| Open rates'!AI13*0.9*0.87</f>
        <v>10257.299999999999</v>
      </c>
      <c r="W14" s="84">
        <f>'BAR BB| Open rates'!AJ13*0.9*0.87</f>
        <v>10257.299999999999</v>
      </c>
      <c r="X14" s="84">
        <f>'BAR BB| Open rates'!AK13*0.9*0.87</f>
        <v>11040.3</v>
      </c>
      <c r="Y14" s="84">
        <f>'BAR BB| Open rates'!AL13*0.9*0.87</f>
        <v>10257.299999999999</v>
      </c>
      <c r="Z14" s="84">
        <f>'BAR BB| Open rates'!AM13*0.9*0.87</f>
        <v>11040.3</v>
      </c>
      <c r="AA14" s="84">
        <f>'BAR BB| Open rates'!AN13*0.9*0.87</f>
        <v>10257.299999999999</v>
      </c>
      <c r="AB14" s="84">
        <f>'BAR BB| Open rates'!AO13*0.9*0.87</f>
        <v>11040.3</v>
      </c>
      <c r="AC14" s="84">
        <f>'BAR BB| Open rates'!AP13*0.9*0.87</f>
        <v>10257.299999999999</v>
      </c>
      <c r="AD14" s="84">
        <f>'BAR BB| Open rates'!AQ13*0.9*0.87</f>
        <v>10257.299999999999</v>
      </c>
      <c r="AE14" s="84">
        <f>'BAR BB| Open rates'!AR13*0.9*0.87</f>
        <v>10257.299999999999</v>
      </c>
      <c r="AF14" s="84">
        <f>'BAR BB| Open rates'!AS13*0.9*0.87</f>
        <v>8691.2999999999993</v>
      </c>
      <c r="AG14" s="84">
        <f>'BAR BB| Open rates'!AT13*0.9*0.87</f>
        <v>9474.2999999999993</v>
      </c>
      <c r="AH14" s="84">
        <f>'BAR BB| Open rates'!AU13*0.9*0.87</f>
        <v>8691.2999999999993</v>
      </c>
      <c r="AI14" s="84">
        <f>'BAR BB| Open rates'!AV13*0.9*0.87</f>
        <v>9474.2999999999993</v>
      </c>
      <c r="AJ14" s="84">
        <f>'BAR BB| Open rates'!AW13*0.9*0.87</f>
        <v>8691.2999999999993</v>
      </c>
      <c r="AK14" s="84">
        <f>'BAR BB| Open rates'!AX13*0.9*0.87</f>
        <v>9474.2999999999993</v>
      </c>
      <c r="AL14" s="84">
        <f>'BAR BB| Open rates'!AY13*0.9*0.87</f>
        <v>8691.2999999999993</v>
      </c>
      <c r="AM14" s="84">
        <f>'BAR BB| Open rates'!AZ13*0.9*0.87</f>
        <v>9474.2999999999993</v>
      </c>
      <c r="AN14" s="84">
        <f>'BAR BB| Open rates'!BA13*0.9*0.87</f>
        <v>8691.2999999999993</v>
      </c>
    </row>
    <row r="15" spans="1:40" x14ac:dyDescent="0.2">
      <c r="A15" s="123"/>
    </row>
    <row r="16" spans="1:40" x14ac:dyDescent="0.2">
      <c r="A16" s="216" t="s">
        <v>157</v>
      </c>
    </row>
    <row r="17" spans="1:8" x14ac:dyDescent="0.2">
      <c r="A17" s="216"/>
    </row>
    <row r="18" spans="1:8" ht="13.5" thickBot="1" x14ac:dyDescent="0.25">
      <c r="A18" s="123"/>
    </row>
    <row r="19" spans="1:8" s="11" customFormat="1" ht="165" customHeight="1" thickBot="1" x14ac:dyDescent="0.25">
      <c r="A19" s="198" t="s">
        <v>302</v>
      </c>
      <c r="B19" s="197"/>
      <c r="C19" s="197"/>
      <c r="D19" s="197"/>
      <c r="E19" s="197"/>
      <c r="F19" s="197"/>
      <c r="G19" s="197"/>
      <c r="H19" s="197"/>
    </row>
    <row r="20" spans="1:8" s="11" customFormat="1" ht="10.5" customHeight="1" x14ac:dyDescent="0.2">
      <c r="A20" s="5"/>
      <c r="B20" s="197"/>
      <c r="C20" s="197"/>
      <c r="D20" s="197"/>
      <c r="E20" s="197"/>
      <c r="F20" s="197"/>
      <c r="G20" s="197"/>
      <c r="H20" s="197"/>
    </row>
    <row r="21" spans="1:8" s="11" customFormat="1" ht="21.75" customHeight="1" x14ac:dyDescent="0.2">
      <c r="A21" s="87" t="s">
        <v>80</v>
      </c>
      <c r="B21" s="197"/>
      <c r="C21" s="197"/>
      <c r="D21" s="197"/>
      <c r="E21" s="197"/>
      <c r="F21" s="197"/>
      <c r="G21" s="197"/>
      <c r="H21" s="197"/>
    </row>
    <row r="22" spans="1:8" s="11" customFormat="1" ht="24.75" customHeight="1" x14ac:dyDescent="0.2">
      <c r="A22" s="109" t="s">
        <v>278</v>
      </c>
      <c r="B22" s="197"/>
      <c r="C22" s="197"/>
      <c r="D22" s="197"/>
      <c r="E22" s="197"/>
      <c r="F22" s="197"/>
      <c r="G22" s="197"/>
      <c r="H22" s="197"/>
    </row>
    <row r="23" spans="1:8" ht="24.75" customHeight="1" x14ac:dyDescent="0.2">
      <c r="A23" s="109" t="s">
        <v>279</v>
      </c>
    </row>
    <row r="24" spans="1:8" ht="12.75" customHeight="1" x14ac:dyDescent="0.2">
      <c r="A24" s="13"/>
    </row>
    <row r="25" spans="1:8" x14ac:dyDescent="0.2">
      <c r="A25" s="22"/>
    </row>
    <row r="26" spans="1:8" x14ac:dyDescent="0.2">
      <c r="A26" s="137" t="s">
        <v>58</v>
      </c>
    </row>
    <row r="27" spans="1:8" s="155" customFormat="1" ht="35.25" customHeight="1" x14ac:dyDescent="0.2">
      <c r="A27" s="150" t="s">
        <v>163</v>
      </c>
    </row>
    <row r="28" spans="1:8" s="155" customFormat="1" ht="35.25" customHeight="1" x14ac:dyDescent="0.2">
      <c r="A28" s="150" t="s">
        <v>190</v>
      </c>
    </row>
    <row r="29" spans="1:8" s="155" customFormat="1" ht="35.25" customHeight="1" x14ac:dyDescent="0.2">
      <c r="A29" s="150" t="s">
        <v>164</v>
      </c>
    </row>
    <row r="30" spans="1:8" s="155" customFormat="1" ht="13.5" customHeight="1" x14ac:dyDescent="0.2">
      <c r="A30" s="150" t="s">
        <v>165</v>
      </c>
    </row>
    <row r="31" spans="1:8" s="155" customFormat="1" ht="35.25" customHeight="1" x14ac:dyDescent="0.2">
      <c r="A31" s="150" t="s">
        <v>162</v>
      </c>
    </row>
    <row r="32" spans="1:8" ht="24" x14ac:dyDescent="0.2">
      <c r="A32" s="145" t="s">
        <v>173</v>
      </c>
    </row>
    <row r="33" spans="1:1" ht="15" customHeight="1" x14ac:dyDescent="0.2">
      <c r="A33" s="145" t="s">
        <v>102</v>
      </c>
    </row>
    <row r="34" spans="1:1" ht="15" customHeight="1" x14ac:dyDescent="0.2">
      <c r="A34" s="199" t="s">
        <v>280</v>
      </c>
    </row>
    <row r="35" spans="1:1" ht="24" customHeight="1" x14ac:dyDescent="0.2">
      <c r="A35" s="145" t="s">
        <v>181</v>
      </c>
    </row>
    <row r="36" spans="1:1" ht="12.75" customHeight="1" x14ac:dyDescent="0.2">
      <c r="A36" s="199"/>
    </row>
    <row r="37" spans="1:1" s="11" customFormat="1" ht="15" customHeight="1" x14ac:dyDescent="0.2">
      <c r="A37" s="244" t="s">
        <v>103</v>
      </c>
    </row>
    <row r="38" spans="1:1" ht="15" customHeight="1" x14ac:dyDescent="0.2">
      <c r="A38" s="245"/>
    </row>
    <row r="39" spans="1:1" ht="51" customHeight="1" x14ac:dyDescent="0.2">
      <c r="A39" s="246"/>
    </row>
    <row r="40" spans="1:1" x14ac:dyDescent="0.2">
      <c r="A40" s="144"/>
    </row>
    <row r="41" spans="1:1" ht="36" x14ac:dyDescent="0.2">
      <c r="A41" s="144" t="s">
        <v>105</v>
      </c>
    </row>
    <row r="42" spans="1:1" x14ac:dyDescent="0.2">
      <c r="A42" s="133"/>
    </row>
    <row r="43" spans="1:1" ht="24" x14ac:dyDescent="0.2">
      <c r="A43" s="178" t="s">
        <v>182</v>
      </c>
    </row>
    <row r="44" spans="1:1" x14ac:dyDescent="0.2">
      <c r="A44" s="200" t="s">
        <v>208</v>
      </c>
    </row>
    <row r="45" spans="1:1" s="11" customFormat="1" x14ac:dyDescent="0.2">
      <c r="A45" s="199"/>
    </row>
    <row r="46" spans="1:1" s="11" customFormat="1" x14ac:dyDescent="0.2">
      <c r="A46" s="137" t="s">
        <v>65</v>
      </c>
    </row>
    <row r="47" spans="1:1" s="11" customFormat="1" ht="42" customHeight="1" x14ac:dyDescent="0.2">
      <c r="A47" s="144" t="s">
        <v>104</v>
      </c>
    </row>
    <row r="48" spans="1:1" s="11" customFormat="1" ht="40.5" customHeight="1" x14ac:dyDescent="0.2">
      <c r="A48" s="144" t="s">
        <v>105</v>
      </c>
    </row>
    <row r="49" spans="1:1" s="11" customFormat="1" x14ac:dyDescent="0.2">
      <c r="A49" s="199"/>
    </row>
    <row r="50" spans="1:1" s="11" customFormat="1" ht="12.75" customHeight="1" x14ac:dyDescent="0.2">
      <c r="A50" s="137" t="s">
        <v>281</v>
      </c>
    </row>
    <row r="51" spans="1:1" s="11" customFormat="1" ht="24" x14ac:dyDescent="0.2">
      <c r="A51" s="183" t="s">
        <v>251</v>
      </c>
    </row>
    <row r="52" spans="1:1" s="11" customFormat="1" ht="17.25" customHeight="1" x14ac:dyDescent="0.2">
      <c r="A52" s="202" t="s">
        <v>183</v>
      </c>
    </row>
    <row r="53" spans="1:1" s="11" customFormat="1" ht="12" customHeight="1" x14ac:dyDescent="0.2">
      <c r="A53" s="202"/>
    </row>
    <row r="54" spans="1:1" s="11" customFormat="1" x14ac:dyDescent="0.2">
      <c r="A54" s="201" t="s">
        <v>282</v>
      </c>
    </row>
    <row r="55" spans="1:1" s="11" customFormat="1" x14ac:dyDescent="0.2">
      <c r="A55" s="202" t="s">
        <v>283</v>
      </c>
    </row>
    <row r="56" spans="1:1" s="11" customFormat="1" ht="13.5" customHeight="1" x14ac:dyDescent="0.2">
      <c r="A56" s="19"/>
    </row>
    <row r="57" spans="1:1" s="11" customFormat="1" x14ac:dyDescent="0.2">
      <c r="A57" s="201" t="s">
        <v>284</v>
      </c>
    </row>
    <row r="58" spans="1:1" s="11" customFormat="1" x14ac:dyDescent="0.2">
      <c r="A58" s="203" t="s">
        <v>185</v>
      </c>
    </row>
    <row r="59" spans="1:1" s="11" customFormat="1" ht="13.5" customHeight="1" x14ac:dyDescent="0.2">
      <c r="A59" s="19"/>
    </row>
    <row r="60" spans="1:1" s="11" customFormat="1" x14ac:dyDescent="0.2">
      <c r="A60" s="201" t="s">
        <v>285</v>
      </c>
    </row>
    <row r="61" spans="1:1" s="11" customFormat="1" x14ac:dyDescent="0.2">
      <c r="A61" s="202" t="s">
        <v>185</v>
      </c>
    </row>
    <row r="62" spans="1:1" s="11" customFormat="1" ht="12.75" customHeight="1" x14ac:dyDescent="0.2">
      <c r="A62" s="204"/>
    </row>
    <row r="63" spans="1:1" s="11" customFormat="1" x14ac:dyDescent="0.2">
      <c r="A63" s="201" t="s">
        <v>286</v>
      </c>
    </row>
    <row r="64" spans="1:1" s="11" customFormat="1" x14ac:dyDescent="0.2">
      <c r="A64" s="203" t="s">
        <v>287</v>
      </c>
    </row>
    <row r="65" spans="1:1" s="11" customFormat="1" ht="13.5" customHeight="1" x14ac:dyDescent="0.2">
      <c r="A65" s="203"/>
    </row>
    <row r="66" spans="1:1" s="11" customFormat="1" x14ac:dyDescent="0.2">
      <c r="A66" s="201" t="s">
        <v>288</v>
      </c>
    </row>
    <row r="67" spans="1:1" s="11" customFormat="1" x14ac:dyDescent="0.2">
      <c r="A67" s="203" t="s">
        <v>289</v>
      </c>
    </row>
    <row r="68" spans="1:1" s="11" customFormat="1" ht="13.5" thickBot="1" x14ac:dyDescent="0.25">
      <c r="A68" s="205"/>
    </row>
    <row r="69" spans="1:1" s="11" customFormat="1" ht="77.25" customHeight="1" x14ac:dyDescent="0.2">
      <c r="A69" s="206" t="s">
        <v>290</v>
      </c>
    </row>
    <row r="70" spans="1:1" s="11" customFormat="1" ht="24.75" thickBot="1" x14ac:dyDescent="0.25">
      <c r="A70" s="207" t="s">
        <v>128</v>
      </c>
    </row>
    <row r="71" spans="1:1" s="11" customFormat="1" x14ac:dyDescent="0.2">
      <c r="A71" s="5"/>
    </row>
    <row r="72" spans="1:1" s="11" customFormat="1" ht="24" x14ac:dyDescent="0.2">
      <c r="A72" s="135" t="s">
        <v>291</v>
      </c>
    </row>
    <row r="73" spans="1:1" s="11" customFormat="1" ht="24" x14ac:dyDescent="0.2">
      <c r="A73" s="183" t="s">
        <v>260</v>
      </c>
    </row>
    <row r="74" spans="1:1" s="11" customFormat="1" x14ac:dyDescent="0.2">
      <c r="A74" s="176" t="s">
        <v>184</v>
      </c>
    </row>
    <row r="75" spans="1:1" x14ac:dyDescent="0.2">
      <c r="A75" s="144"/>
    </row>
    <row r="76" spans="1:1" x14ac:dyDescent="0.2">
      <c r="A76" s="183" t="s">
        <v>196</v>
      </c>
    </row>
    <row r="77" spans="1:1" x14ac:dyDescent="0.2">
      <c r="A77" s="176" t="s">
        <v>292</v>
      </c>
    </row>
    <row r="78" spans="1:1" s="11" customFormat="1" x14ac:dyDescent="0.2">
      <c r="A78" s="144"/>
    </row>
    <row r="79" spans="1:1" s="11" customFormat="1" x14ac:dyDescent="0.2">
      <c r="A79" s="183" t="s">
        <v>293</v>
      </c>
    </row>
    <row r="80" spans="1:1" s="11" customFormat="1" x14ac:dyDescent="0.2">
      <c r="A80" s="176" t="s">
        <v>186</v>
      </c>
    </row>
    <row r="81" spans="1:1" s="11" customFormat="1" x14ac:dyDescent="0.2">
      <c r="A81" s="144"/>
    </row>
    <row r="82" spans="1:1" s="11" customFormat="1" x14ac:dyDescent="0.2">
      <c r="A82" s="183" t="s">
        <v>294</v>
      </c>
    </row>
    <row r="83" spans="1:1" s="11" customFormat="1" x14ac:dyDescent="0.2">
      <c r="A83" s="176" t="s">
        <v>186</v>
      </c>
    </row>
    <row r="84" spans="1:1" s="11" customFormat="1" x14ac:dyDescent="0.2">
      <c r="A84" s="144"/>
    </row>
    <row r="85" spans="1:1" s="11" customFormat="1" x14ac:dyDescent="0.2">
      <c r="A85" s="183" t="s">
        <v>295</v>
      </c>
    </row>
    <row r="86" spans="1:1" s="11" customFormat="1" x14ac:dyDescent="0.2">
      <c r="A86" s="176" t="s">
        <v>296</v>
      </c>
    </row>
    <row r="87" spans="1:1" s="11" customFormat="1" x14ac:dyDescent="0.2">
      <c r="A87" s="208"/>
    </row>
    <row r="88" spans="1:1" s="11" customFormat="1" x14ac:dyDescent="0.2">
      <c r="A88" s="183" t="s">
        <v>297</v>
      </c>
    </row>
    <row r="89" spans="1:1" s="11" customFormat="1" x14ac:dyDescent="0.2">
      <c r="A89" s="176" t="s">
        <v>298</v>
      </c>
    </row>
    <row r="90" spans="1:1" s="11" customFormat="1" ht="30" customHeight="1" thickBot="1" x14ac:dyDescent="0.25">
      <c r="A90" s="31"/>
    </row>
    <row r="91" spans="1:1" s="11" customFormat="1" ht="60" x14ac:dyDescent="0.2">
      <c r="A91" s="209" t="s">
        <v>299</v>
      </c>
    </row>
    <row r="92" spans="1:1" s="11" customFormat="1" ht="13.5" thickBot="1" x14ac:dyDescent="0.25">
      <c r="A92" s="210" t="s">
        <v>300</v>
      </c>
    </row>
    <row r="93" spans="1:1" s="11" customFormat="1" x14ac:dyDescent="0.2">
      <c r="A93" s="31"/>
    </row>
    <row r="94" spans="1:1" s="11" customFormat="1" x14ac:dyDescent="0.2">
      <c r="A94" s="31"/>
    </row>
    <row r="95" spans="1:1" s="11" customFormat="1" x14ac:dyDescent="0.2">
      <c r="A95" s="31"/>
    </row>
    <row r="96" spans="1:1" s="11" customFormat="1" x14ac:dyDescent="0.2">
      <c r="A96" s="31"/>
    </row>
    <row r="97" spans="1:1" s="11" customFormat="1" x14ac:dyDescent="0.2">
      <c r="A97" s="31"/>
    </row>
    <row r="98" spans="1:1" s="11" customFormat="1" x14ac:dyDescent="0.2">
      <c r="A98" s="31"/>
    </row>
    <row r="99" spans="1:1" s="11" customFormat="1" x14ac:dyDescent="0.2">
      <c r="A99" s="31"/>
    </row>
    <row r="100" spans="1:1" s="11" customFormat="1" x14ac:dyDescent="0.2">
      <c r="A100" s="211"/>
    </row>
    <row r="101" spans="1:1" x14ac:dyDescent="0.2">
      <c r="A101" s="143"/>
    </row>
    <row r="102" spans="1:1" x14ac:dyDescent="0.2">
      <c r="A102" s="143"/>
    </row>
    <row r="103" spans="1:1" x14ac:dyDescent="0.2">
      <c r="A103" s="143"/>
    </row>
    <row r="104" spans="1:1" x14ac:dyDescent="0.2">
      <c r="A104" s="143"/>
    </row>
    <row r="105" spans="1:1" x14ac:dyDescent="0.2">
      <c r="A105" s="143"/>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F245"/>
  <sheetViews>
    <sheetView workbookViewId="0">
      <pane xSplit="1" topLeftCell="B1" activePane="topRight" state="frozen"/>
      <selection activeCell="A10" sqref="A10"/>
      <selection pane="topRight" activeCell="A19" sqref="A19"/>
    </sheetView>
  </sheetViews>
  <sheetFormatPr defaultRowHeight="12.75" x14ac:dyDescent="0.2"/>
  <cols>
    <col min="1" max="1" width="43.85546875" style="5" customWidth="1"/>
    <col min="2" max="214" width="9.5703125" style="106" customWidth="1"/>
  </cols>
  <sheetData>
    <row r="1" spans="1:214" ht="24" x14ac:dyDescent="0.2">
      <c r="A1" s="47" t="s">
        <v>50</v>
      </c>
    </row>
    <row r="2" spans="1:214" x14ac:dyDescent="0.2">
      <c r="A2" s="196" t="s">
        <v>276</v>
      </c>
    </row>
    <row r="3" spans="1:214" x14ac:dyDescent="0.2">
      <c r="A3" s="132" t="s">
        <v>301</v>
      </c>
    </row>
    <row r="4" spans="1:214" s="11" customFormat="1" ht="21.75" customHeight="1" x14ac:dyDescent="0.2">
      <c r="A4" s="74" t="s">
        <v>52</v>
      </c>
      <c r="B4" s="73">
        <f>'НСЛ| FIT18'!B4</f>
        <v>45444</v>
      </c>
      <c r="C4" s="73">
        <f>'НСЛ| FIT18'!C4</f>
        <v>45446</v>
      </c>
      <c r="D4" s="73">
        <f>'НСЛ| FIT18'!D4</f>
        <v>45451</v>
      </c>
      <c r="E4" s="73">
        <f>'НСЛ| FIT18'!E4</f>
        <v>45452</v>
      </c>
      <c r="F4" s="73">
        <f>'НСЛ| FIT18'!F4</f>
        <v>45457</v>
      </c>
      <c r="G4" s="73">
        <f>'НСЛ| FIT18'!G4</f>
        <v>45460</v>
      </c>
      <c r="H4" s="73">
        <f>'НСЛ| FIT18'!H4</f>
        <v>45465</v>
      </c>
      <c r="I4" s="73">
        <f>'НСЛ| FIT18'!I4</f>
        <v>45468</v>
      </c>
      <c r="J4" s="73">
        <f>'НСЛ| FIT18'!J4</f>
        <v>45471</v>
      </c>
      <c r="K4" s="73">
        <f>'НСЛ| FIT18'!K4</f>
        <v>45473</v>
      </c>
      <c r="L4" s="73">
        <f>'НСЛ| FIT18'!L4</f>
        <v>45474</v>
      </c>
      <c r="M4" s="73">
        <f>'НСЛ| FIT18'!M4</f>
        <v>45478</v>
      </c>
      <c r="N4" s="73">
        <f>'НСЛ| FIT18'!N4</f>
        <v>45481</v>
      </c>
      <c r="O4" s="73">
        <f>'НСЛ| FIT18'!O4</f>
        <v>45485</v>
      </c>
      <c r="P4" s="73">
        <f>'НСЛ| FIT18'!P4</f>
        <v>45488</v>
      </c>
      <c r="Q4" s="73">
        <f>'НСЛ| FIT18'!Q4</f>
        <v>45492</v>
      </c>
      <c r="R4" s="73">
        <f>'НСЛ| FIT18'!R4</f>
        <v>45495</v>
      </c>
      <c r="S4" s="73">
        <f>'НСЛ| FIT18'!S4</f>
        <v>45499</v>
      </c>
      <c r="T4" s="73">
        <f>'НСЛ| FIT18'!T4</f>
        <v>45502</v>
      </c>
      <c r="U4" s="73">
        <f>'НСЛ| FIT18'!U4</f>
        <v>45505</v>
      </c>
      <c r="V4" s="73">
        <f>'НСЛ| FIT18'!V4</f>
        <v>45506</v>
      </c>
      <c r="W4" s="73">
        <f>'НСЛ| FIT18'!W4</f>
        <v>45509</v>
      </c>
      <c r="X4" s="73">
        <f>'НСЛ| FIT18'!X4</f>
        <v>45513</v>
      </c>
      <c r="Y4" s="73">
        <f>'НСЛ| FIT18'!Y4</f>
        <v>45516</v>
      </c>
      <c r="Z4" s="73">
        <f>'НСЛ| FIT18'!Z4</f>
        <v>45520</v>
      </c>
      <c r="AA4" s="73">
        <f>'НСЛ| FIT18'!AA4</f>
        <v>45523</v>
      </c>
      <c r="AB4" s="73">
        <f>'НСЛ| FIT18'!AB4</f>
        <v>45526</v>
      </c>
      <c r="AC4" s="73">
        <f>'НСЛ| FIT18'!AC4</f>
        <v>45532</v>
      </c>
      <c r="AD4" s="73">
        <f>'НСЛ| FIT18'!AD4</f>
        <v>45534</v>
      </c>
      <c r="AE4" s="73">
        <f>'НСЛ| FIT18'!AE4</f>
        <v>45536</v>
      </c>
      <c r="AF4" s="73">
        <f>'НСЛ| FIT18'!AF4</f>
        <v>45537</v>
      </c>
      <c r="AG4" s="73">
        <f>'НСЛ| FIT18'!AG4</f>
        <v>45541</v>
      </c>
      <c r="AH4" s="73">
        <f>'НСЛ| FIT18'!AH4</f>
        <v>45544</v>
      </c>
      <c r="AI4" s="73">
        <f>'НСЛ| FIT18'!AI4</f>
        <v>45548</v>
      </c>
      <c r="AJ4" s="73">
        <f>'НСЛ| FIT18'!AJ4</f>
        <v>45551</v>
      </c>
      <c r="AK4" s="73">
        <f>'НСЛ| FIT18'!AK4</f>
        <v>45555</v>
      </c>
      <c r="AL4" s="73">
        <f>'НСЛ| FIT18'!AL4</f>
        <v>45558</v>
      </c>
      <c r="AM4" s="73">
        <f>'НСЛ| FIT18'!AM4</f>
        <v>45562</v>
      </c>
      <c r="AN4" s="73">
        <f>'НСЛ| FIT18'!AN4</f>
        <v>45565</v>
      </c>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c r="FP4" s="179"/>
      <c r="FQ4" s="179"/>
      <c r="FR4" s="179"/>
      <c r="FS4" s="179"/>
      <c r="FT4" s="179"/>
      <c r="FU4" s="179"/>
      <c r="FV4" s="179"/>
      <c r="FW4" s="179"/>
      <c r="FX4" s="179"/>
      <c r="FY4" s="179"/>
      <c r="FZ4" s="179"/>
      <c r="GA4" s="179"/>
      <c r="GB4" s="179"/>
      <c r="GC4" s="179"/>
      <c r="GD4" s="179"/>
      <c r="GE4" s="179"/>
      <c r="GF4" s="179"/>
      <c r="GG4" s="179"/>
      <c r="GH4" s="179"/>
      <c r="GI4" s="179"/>
      <c r="GJ4" s="179"/>
      <c r="GK4" s="179"/>
      <c r="GL4" s="179"/>
      <c r="GM4" s="179"/>
      <c r="GN4" s="179"/>
      <c r="GO4" s="179"/>
      <c r="GP4" s="179"/>
      <c r="GQ4" s="179"/>
      <c r="GR4" s="179"/>
      <c r="GS4" s="179"/>
      <c r="GT4" s="179"/>
      <c r="GU4" s="179"/>
      <c r="GV4" s="179"/>
      <c r="GW4" s="179"/>
      <c r="GX4" s="179"/>
      <c r="GY4" s="179"/>
      <c r="GZ4" s="179"/>
      <c r="HA4" s="179"/>
      <c r="HB4" s="179"/>
      <c r="HC4" s="179"/>
      <c r="HD4" s="179"/>
      <c r="HE4" s="179"/>
      <c r="HF4" s="179"/>
    </row>
    <row r="5" spans="1:214" s="11" customFormat="1" ht="21.75" customHeight="1" x14ac:dyDescent="0.2">
      <c r="A5" s="74"/>
      <c r="B5" s="73">
        <f>'НСЛ| FIT18'!B5</f>
        <v>45445</v>
      </c>
      <c r="C5" s="73">
        <f>'НСЛ| FIT18'!C5</f>
        <v>45450</v>
      </c>
      <c r="D5" s="73">
        <f>'НСЛ| FIT18'!D5</f>
        <v>45451</v>
      </c>
      <c r="E5" s="73">
        <f>'НСЛ| FIT18'!E5</f>
        <v>45456</v>
      </c>
      <c r="F5" s="73">
        <f>'НСЛ| FIT18'!F5</f>
        <v>45459</v>
      </c>
      <c r="G5" s="73">
        <f>'НСЛ| FIT18'!G5</f>
        <v>45464</v>
      </c>
      <c r="H5" s="73">
        <f>'НСЛ| FIT18'!H5</f>
        <v>45467</v>
      </c>
      <c r="I5" s="73">
        <f>'НСЛ| FIT18'!I5</f>
        <v>45470</v>
      </c>
      <c r="J5" s="73">
        <f>'НСЛ| FIT18'!J5</f>
        <v>45472</v>
      </c>
      <c r="K5" s="73">
        <f>'НСЛ| FIT18'!K5</f>
        <v>45473</v>
      </c>
      <c r="L5" s="73">
        <f>'НСЛ| FIT18'!L5</f>
        <v>45477</v>
      </c>
      <c r="M5" s="73">
        <f>'НСЛ| FIT18'!M5</f>
        <v>45480</v>
      </c>
      <c r="N5" s="73">
        <f>'НСЛ| FIT18'!N5</f>
        <v>45484</v>
      </c>
      <c r="O5" s="73">
        <f>'НСЛ| FIT18'!O5</f>
        <v>45487</v>
      </c>
      <c r="P5" s="73">
        <f>'НСЛ| FIT18'!P5</f>
        <v>45491</v>
      </c>
      <c r="Q5" s="73">
        <f>'НСЛ| FIT18'!Q5</f>
        <v>45494</v>
      </c>
      <c r="R5" s="73">
        <f>'НСЛ| FIT18'!R5</f>
        <v>45498</v>
      </c>
      <c r="S5" s="73">
        <f>'НСЛ| FIT18'!S5</f>
        <v>45501</v>
      </c>
      <c r="T5" s="73">
        <f>'НСЛ| FIT18'!T5</f>
        <v>45504</v>
      </c>
      <c r="U5" s="73">
        <f>'НСЛ| FIT18'!U5</f>
        <v>45505</v>
      </c>
      <c r="V5" s="73">
        <f>'НСЛ| FIT18'!V5</f>
        <v>45508</v>
      </c>
      <c r="W5" s="73">
        <f>'НСЛ| FIT18'!W5</f>
        <v>45512</v>
      </c>
      <c r="X5" s="73">
        <f>'НСЛ| FIT18'!X5</f>
        <v>45515</v>
      </c>
      <c r="Y5" s="73">
        <f>'НСЛ| FIT18'!Y5</f>
        <v>45519</v>
      </c>
      <c r="Z5" s="73">
        <f>'НСЛ| FIT18'!Z5</f>
        <v>45522</v>
      </c>
      <c r="AA5" s="73">
        <f>'НСЛ| FIT18'!AA5</f>
        <v>45525</v>
      </c>
      <c r="AB5" s="73">
        <f>'НСЛ| FIT18'!AB5</f>
        <v>45531</v>
      </c>
      <c r="AC5" s="73">
        <f>'НСЛ| FIT18'!AC5</f>
        <v>45533</v>
      </c>
      <c r="AD5" s="73">
        <f>'НСЛ| FIT18'!AD5</f>
        <v>45535</v>
      </c>
      <c r="AE5" s="73">
        <f>'НСЛ| FIT18'!AE5</f>
        <v>45536</v>
      </c>
      <c r="AF5" s="73">
        <f>'НСЛ| FIT18'!AF5</f>
        <v>45540</v>
      </c>
      <c r="AG5" s="73">
        <f>'НСЛ| FIT18'!AG5</f>
        <v>45543</v>
      </c>
      <c r="AH5" s="73">
        <f>'НСЛ| FIT18'!AH5</f>
        <v>45547</v>
      </c>
      <c r="AI5" s="73">
        <f>'НСЛ| FIT18'!AI5</f>
        <v>45550</v>
      </c>
      <c r="AJ5" s="73">
        <f>'НСЛ| FIT18'!AJ5</f>
        <v>45554</v>
      </c>
      <c r="AK5" s="73">
        <f>'НСЛ| FIT18'!AK5</f>
        <v>45557</v>
      </c>
      <c r="AL5" s="73">
        <f>'НСЛ| FIT18'!AL5</f>
        <v>45561</v>
      </c>
      <c r="AM5" s="73">
        <f>'НСЛ| FIT18'!AM5</f>
        <v>45564</v>
      </c>
      <c r="AN5" s="73">
        <f>'НСЛ| FIT18'!AN5</f>
        <v>45565</v>
      </c>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c r="FP5" s="179"/>
      <c r="FQ5" s="179"/>
      <c r="FR5" s="179"/>
      <c r="FS5" s="179"/>
      <c r="FT5" s="179"/>
      <c r="FU5" s="179"/>
      <c r="FV5" s="179"/>
      <c r="FW5" s="179"/>
      <c r="FX5" s="179"/>
      <c r="FY5" s="179"/>
      <c r="FZ5" s="179"/>
      <c r="GA5" s="179"/>
      <c r="GB5" s="179"/>
      <c r="GC5" s="179"/>
      <c r="GD5" s="179"/>
      <c r="GE5" s="179"/>
      <c r="GF5" s="179"/>
      <c r="GG5" s="179"/>
      <c r="GH5" s="179"/>
      <c r="GI5" s="179"/>
      <c r="GJ5" s="179"/>
      <c r="GK5" s="179"/>
      <c r="GL5" s="179"/>
      <c r="GM5" s="179"/>
      <c r="GN5" s="179"/>
      <c r="GO5" s="179"/>
      <c r="GP5" s="179"/>
      <c r="GQ5" s="179"/>
      <c r="GR5" s="179"/>
      <c r="GS5" s="179"/>
      <c r="GT5" s="179"/>
      <c r="GU5" s="179"/>
      <c r="GV5" s="179"/>
      <c r="GW5" s="179"/>
      <c r="GX5" s="179"/>
      <c r="GY5" s="179"/>
      <c r="GZ5" s="179"/>
      <c r="HA5" s="179"/>
      <c r="HB5" s="179"/>
      <c r="HC5" s="179"/>
      <c r="HD5" s="179"/>
      <c r="HE5" s="179"/>
      <c r="HF5" s="179"/>
    </row>
    <row r="6" spans="1:214" s="11" customFormat="1" x14ac:dyDescent="0.2">
      <c r="A6" s="33" t="s">
        <v>53</v>
      </c>
      <c r="B6" s="136"/>
      <c r="C6" s="136"/>
      <c r="D6" s="136"/>
      <c r="E6" s="136"/>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c r="DT6" s="180"/>
      <c r="DU6" s="180"/>
      <c r="DV6" s="180"/>
      <c r="DW6" s="180"/>
      <c r="DX6" s="180"/>
      <c r="DY6" s="180"/>
      <c r="DZ6" s="180"/>
      <c r="EA6" s="180"/>
      <c r="EB6" s="180"/>
      <c r="EC6" s="180"/>
      <c r="ED6" s="180"/>
      <c r="EE6" s="180"/>
      <c r="EF6" s="180"/>
      <c r="EG6" s="180"/>
      <c r="EH6" s="180"/>
      <c r="EI6" s="180"/>
      <c r="EJ6" s="180"/>
      <c r="EK6" s="180"/>
      <c r="EL6" s="180"/>
      <c r="EM6" s="180"/>
      <c r="EN6" s="180"/>
      <c r="EO6" s="180"/>
      <c r="EP6" s="180"/>
      <c r="EQ6" s="180"/>
      <c r="ER6" s="180"/>
      <c r="ES6" s="180"/>
      <c r="ET6" s="180"/>
      <c r="EU6" s="180"/>
      <c r="EV6" s="180"/>
      <c r="EW6" s="180"/>
      <c r="EX6" s="180"/>
      <c r="EY6" s="180"/>
      <c r="EZ6" s="180"/>
      <c r="FA6" s="180"/>
      <c r="FB6" s="180"/>
      <c r="FC6" s="180"/>
      <c r="FD6" s="180"/>
      <c r="FE6" s="180"/>
      <c r="FF6" s="180"/>
      <c r="FG6" s="180"/>
      <c r="FH6" s="180"/>
      <c r="FI6" s="180"/>
      <c r="FJ6" s="180"/>
      <c r="FK6" s="180"/>
      <c r="FL6" s="180"/>
      <c r="FM6" s="180"/>
      <c r="FN6" s="180"/>
      <c r="FO6" s="180"/>
      <c r="FP6" s="180"/>
      <c r="FQ6" s="180"/>
      <c r="FR6" s="180"/>
      <c r="FS6" s="180"/>
      <c r="FT6" s="180"/>
      <c r="FU6" s="180"/>
      <c r="FV6" s="180"/>
      <c r="FW6" s="180"/>
      <c r="FX6" s="180"/>
      <c r="FY6" s="180"/>
      <c r="FZ6" s="180"/>
      <c r="GA6" s="180"/>
      <c r="GB6" s="180"/>
      <c r="GC6" s="180"/>
      <c r="GD6" s="180"/>
      <c r="GE6" s="180"/>
      <c r="GF6" s="180"/>
      <c r="GG6" s="180"/>
      <c r="GH6" s="180"/>
      <c r="GI6" s="180"/>
      <c r="GJ6" s="180"/>
      <c r="GK6" s="180"/>
      <c r="GL6" s="180"/>
      <c r="GM6" s="180"/>
      <c r="GN6" s="180"/>
      <c r="GO6" s="180"/>
      <c r="GP6" s="180"/>
      <c r="GQ6" s="180"/>
      <c r="GR6" s="180"/>
      <c r="GS6" s="180"/>
      <c r="GT6" s="180"/>
      <c r="GU6" s="180"/>
      <c r="GV6" s="180"/>
      <c r="GW6" s="180"/>
      <c r="GX6" s="180"/>
      <c r="GY6" s="180"/>
      <c r="GZ6" s="180"/>
      <c r="HA6" s="180"/>
      <c r="HB6" s="180"/>
      <c r="HC6" s="180"/>
      <c r="HD6" s="180"/>
      <c r="HE6" s="180"/>
      <c r="HF6" s="180"/>
    </row>
    <row r="7" spans="1:214" s="11" customFormat="1" x14ac:dyDescent="0.2">
      <c r="A7" s="42">
        <v>1</v>
      </c>
      <c r="B7" s="84">
        <f>'BAR BB| Open rates'!O6*0.9*0.87+25</f>
        <v>6210.7</v>
      </c>
      <c r="C7" s="84">
        <f>'BAR BB| Open rates'!P6*0.9*0.87+25</f>
        <v>7776.7</v>
      </c>
      <c r="D7" s="84">
        <f>'BAR BB| Open rates'!Q6*0.9*0.87+25</f>
        <v>6210.7</v>
      </c>
      <c r="E7" s="84">
        <f>'BAR BB| Open rates'!R6*0.9*0.87+25</f>
        <v>4409.8</v>
      </c>
      <c r="F7" s="84">
        <f>'BAR BB| Open rates'!S6*0.9*0.87+25</f>
        <v>4409.8</v>
      </c>
      <c r="G7" s="84">
        <f>'BAR BB| Open rates'!T6*0.9*0.87+25</f>
        <v>8559.7000000000007</v>
      </c>
      <c r="H7" s="84">
        <f>'BAR BB| Open rates'!U6*0.9*0.87+25</f>
        <v>6210.7</v>
      </c>
      <c r="I7" s="84">
        <f>'BAR BB| Open rates'!V6*0.9*0.87+25</f>
        <v>6210.7</v>
      </c>
      <c r="J7" s="84">
        <f>'BAR BB| Open rates'!W6*0.9*0.87+25</f>
        <v>7776.7</v>
      </c>
      <c r="K7" s="84">
        <f>'BAR BB| Open rates'!X6*0.9*0.87+25</f>
        <v>7776.7</v>
      </c>
      <c r="L7" s="84">
        <f>'BAR BB| Open rates'!Y6*0.9*0.87+25</f>
        <v>6210.7</v>
      </c>
      <c r="M7" s="84">
        <f>'BAR BB| Open rates'!Z6*0.9*0.87+25</f>
        <v>6993.7</v>
      </c>
      <c r="N7" s="84">
        <f>'BAR BB| Open rates'!AA6*0.9*0.87+25</f>
        <v>6210.7</v>
      </c>
      <c r="O7" s="84">
        <f>'BAR BB| Open rates'!AB6*0.9*0.87+25</f>
        <v>6993.7</v>
      </c>
      <c r="P7" s="84">
        <f>'BAR BB| Open rates'!AC6*0.9*0.87+25</f>
        <v>6210.7</v>
      </c>
      <c r="Q7" s="84">
        <f>'BAR BB| Open rates'!AD6*0.9*0.87+25</f>
        <v>6993.7</v>
      </c>
      <c r="R7" s="84">
        <f>'BAR BB| Open rates'!AE6*0.9*0.87+25</f>
        <v>6210.7</v>
      </c>
      <c r="S7" s="84">
        <f>'BAR BB| Open rates'!AF6*0.9*0.87+25</f>
        <v>6993.7</v>
      </c>
      <c r="T7" s="84">
        <f>'BAR BB| Open rates'!AG6*0.9*0.87+25</f>
        <v>6210.7</v>
      </c>
      <c r="U7" s="84">
        <f>'BAR BB| Open rates'!AH6*0.9*0.87+25</f>
        <v>6210.7</v>
      </c>
      <c r="V7" s="84">
        <f>'BAR BB| Open rates'!AI6*0.9*0.87+25</f>
        <v>6993.7</v>
      </c>
      <c r="W7" s="84">
        <f>'BAR BB| Open rates'!AJ6*0.9*0.87+25</f>
        <v>6993.7</v>
      </c>
      <c r="X7" s="84">
        <f>'BAR BB| Open rates'!AK6*0.9*0.87+25</f>
        <v>7776.7</v>
      </c>
      <c r="Y7" s="84">
        <f>'BAR BB| Open rates'!AL6*0.9*0.87+25</f>
        <v>6993.7</v>
      </c>
      <c r="Z7" s="84">
        <f>'BAR BB| Open rates'!AM6*0.9*0.87+25</f>
        <v>7776.7</v>
      </c>
      <c r="AA7" s="84">
        <f>'BAR BB| Open rates'!AN6*0.9*0.87+25</f>
        <v>6993.7</v>
      </c>
      <c r="AB7" s="84">
        <f>'BAR BB| Open rates'!AO6*0.9*0.87+25</f>
        <v>7776.7</v>
      </c>
      <c r="AC7" s="84">
        <f>'BAR BB| Open rates'!AP6*0.9*0.87+25</f>
        <v>6993.7</v>
      </c>
      <c r="AD7" s="84">
        <f>'BAR BB| Open rates'!AQ6*0.9*0.87+25</f>
        <v>6993.7</v>
      </c>
      <c r="AE7" s="84">
        <f>'BAR BB| Open rates'!AR6*0.9*0.87+25</f>
        <v>6993.7</v>
      </c>
      <c r="AF7" s="84">
        <f>'BAR BB| Open rates'!AS6*0.9*0.87+25</f>
        <v>5427.7</v>
      </c>
      <c r="AG7" s="84">
        <f>'BAR BB| Open rates'!AT6*0.9*0.87+25</f>
        <v>6210.7</v>
      </c>
      <c r="AH7" s="84">
        <f>'BAR BB| Open rates'!AU6*0.9*0.87+25</f>
        <v>5427.7</v>
      </c>
      <c r="AI7" s="84">
        <f>'BAR BB| Open rates'!AV6*0.9*0.87+25</f>
        <v>6210.7</v>
      </c>
      <c r="AJ7" s="84">
        <f>'BAR BB| Open rates'!AW6*0.9*0.87+25</f>
        <v>5427.7</v>
      </c>
      <c r="AK7" s="84">
        <f>'BAR BB| Open rates'!AX6*0.9*0.87+25</f>
        <v>6210.7</v>
      </c>
      <c r="AL7" s="84">
        <f>'BAR BB| Open rates'!AY6*0.9*0.87+25</f>
        <v>5427.7</v>
      </c>
      <c r="AM7" s="84">
        <f>'BAR BB| Open rates'!AZ6*0.9*0.87+25</f>
        <v>6210.7</v>
      </c>
      <c r="AN7" s="84">
        <f>'BAR BB| Open rates'!BA6*0.9*0.87+25</f>
        <v>5427.7</v>
      </c>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c r="GQ7" s="131"/>
      <c r="GR7" s="131"/>
      <c r="GS7" s="131"/>
      <c r="GT7" s="131"/>
      <c r="GU7" s="131"/>
      <c r="GV7" s="131"/>
      <c r="GW7" s="131"/>
      <c r="GX7" s="131"/>
      <c r="GY7" s="131"/>
      <c r="GZ7" s="131"/>
      <c r="HA7" s="131"/>
      <c r="HB7" s="131"/>
      <c r="HC7" s="131"/>
      <c r="HD7" s="131"/>
      <c r="HE7" s="131"/>
      <c r="HF7" s="131"/>
    </row>
    <row r="8" spans="1:214" s="11" customFormat="1" x14ac:dyDescent="0.2">
      <c r="A8" s="42">
        <v>2</v>
      </c>
      <c r="B8" s="84">
        <f>'BAR BB| Open rates'!O7*0.9*0.87+25</f>
        <v>7150.3</v>
      </c>
      <c r="C8" s="84">
        <f>'BAR BB| Open rates'!P7*0.9*0.87+25</f>
        <v>8716.2999999999993</v>
      </c>
      <c r="D8" s="84">
        <f>'BAR BB| Open rates'!Q7*0.9*0.87+25</f>
        <v>7150.3</v>
      </c>
      <c r="E8" s="84">
        <f>'BAR BB| Open rates'!R7*0.9*0.87+25</f>
        <v>5349.4</v>
      </c>
      <c r="F8" s="84">
        <f>'BAR BB| Open rates'!S7*0.9*0.87+25</f>
        <v>5349.4</v>
      </c>
      <c r="G8" s="84">
        <f>'BAR BB| Open rates'!T7*0.9*0.87+25</f>
        <v>9499.2999999999993</v>
      </c>
      <c r="H8" s="84">
        <f>'BAR BB| Open rates'!U7*0.9*0.87+25</f>
        <v>7150.3</v>
      </c>
      <c r="I8" s="84">
        <f>'BAR BB| Open rates'!V7*0.9*0.87+25</f>
        <v>7150.3</v>
      </c>
      <c r="J8" s="84">
        <f>'BAR BB| Open rates'!W7*0.9*0.87+25</f>
        <v>8716.2999999999993</v>
      </c>
      <c r="K8" s="84">
        <f>'BAR BB| Open rates'!X7*0.9*0.87+25</f>
        <v>8716.2999999999993</v>
      </c>
      <c r="L8" s="84">
        <f>'BAR BB| Open rates'!Y7*0.9*0.87+25</f>
        <v>7150.3</v>
      </c>
      <c r="M8" s="84">
        <f>'BAR BB| Open rates'!Z7*0.9*0.87+25</f>
        <v>7933.3</v>
      </c>
      <c r="N8" s="84">
        <f>'BAR BB| Open rates'!AA7*0.9*0.87+25</f>
        <v>7150.3</v>
      </c>
      <c r="O8" s="84">
        <f>'BAR BB| Open rates'!AB7*0.9*0.87+25</f>
        <v>7933.3</v>
      </c>
      <c r="P8" s="84">
        <f>'BAR BB| Open rates'!AC7*0.9*0.87+25</f>
        <v>7150.3</v>
      </c>
      <c r="Q8" s="84">
        <f>'BAR BB| Open rates'!AD7*0.9*0.87+25</f>
        <v>7933.3</v>
      </c>
      <c r="R8" s="84">
        <f>'BAR BB| Open rates'!AE7*0.9*0.87+25</f>
        <v>7150.3</v>
      </c>
      <c r="S8" s="84">
        <f>'BAR BB| Open rates'!AF7*0.9*0.87+25</f>
        <v>7933.3</v>
      </c>
      <c r="T8" s="84">
        <f>'BAR BB| Open rates'!AG7*0.9*0.87+25</f>
        <v>7150.3</v>
      </c>
      <c r="U8" s="84">
        <f>'BAR BB| Open rates'!AH7*0.9*0.87+25</f>
        <v>7150.3</v>
      </c>
      <c r="V8" s="84">
        <f>'BAR BB| Open rates'!AI7*0.9*0.87+25</f>
        <v>7933.3</v>
      </c>
      <c r="W8" s="84">
        <f>'BAR BB| Open rates'!AJ7*0.9*0.87+25</f>
        <v>7933.3</v>
      </c>
      <c r="X8" s="84">
        <f>'BAR BB| Open rates'!AK7*0.9*0.87+25</f>
        <v>8716.2999999999993</v>
      </c>
      <c r="Y8" s="84">
        <f>'BAR BB| Open rates'!AL7*0.9*0.87+25</f>
        <v>7933.3</v>
      </c>
      <c r="Z8" s="84">
        <f>'BAR BB| Open rates'!AM7*0.9*0.87+25</f>
        <v>8716.2999999999993</v>
      </c>
      <c r="AA8" s="84">
        <f>'BAR BB| Open rates'!AN7*0.9*0.87+25</f>
        <v>7933.3</v>
      </c>
      <c r="AB8" s="84">
        <f>'BAR BB| Open rates'!AO7*0.9*0.87+25</f>
        <v>8716.2999999999993</v>
      </c>
      <c r="AC8" s="84">
        <f>'BAR BB| Open rates'!AP7*0.9*0.87+25</f>
        <v>7933.3</v>
      </c>
      <c r="AD8" s="84">
        <f>'BAR BB| Open rates'!AQ7*0.9*0.87+25</f>
        <v>7933.3</v>
      </c>
      <c r="AE8" s="84">
        <f>'BAR BB| Open rates'!AR7*0.9*0.87+25</f>
        <v>7933.3</v>
      </c>
      <c r="AF8" s="84">
        <f>'BAR BB| Open rates'!AS7*0.9*0.87+25</f>
        <v>6367.3</v>
      </c>
      <c r="AG8" s="84">
        <f>'BAR BB| Open rates'!AT7*0.9*0.87+25</f>
        <v>7150.3</v>
      </c>
      <c r="AH8" s="84">
        <f>'BAR BB| Open rates'!AU7*0.9*0.87+25</f>
        <v>6367.3</v>
      </c>
      <c r="AI8" s="84">
        <f>'BAR BB| Open rates'!AV7*0.9*0.87+25</f>
        <v>7150.3</v>
      </c>
      <c r="AJ8" s="84">
        <f>'BAR BB| Open rates'!AW7*0.9*0.87+25</f>
        <v>6367.3</v>
      </c>
      <c r="AK8" s="84">
        <f>'BAR BB| Open rates'!AX7*0.9*0.87+25</f>
        <v>7150.3</v>
      </c>
      <c r="AL8" s="84">
        <f>'BAR BB| Open rates'!AY7*0.9*0.87+25</f>
        <v>6367.3</v>
      </c>
      <c r="AM8" s="84">
        <f>'BAR BB| Open rates'!AZ7*0.9*0.87+25</f>
        <v>7150.3</v>
      </c>
      <c r="AN8" s="84">
        <f>'BAR BB| Open rates'!BA7*0.9*0.87+25</f>
        <v>6367.3</v>
      </c>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c r="GQ8" s="131"/>
      <c r="GR8" s="131"/>
      <c r="GS8" s="131"/>
      <c r="GT8" s="131"/>
      <c r="GU8" s="131"/>
      <c r="GV8" s="131"/>
      <c r="GW8" s="131"/>
      <c r="GX8" s="131"/>
      <c r="GY8" s="131"/>
      <c r="GZ8" s="131"/>
      <c r="HA8" s="131"/>
      <c r="HB8" s="131"/>
      <c r="HC8" s="131"/>
      <c r="HD8" s="131"/>
      <c r="HE8" s="131"/>
      <c r="HF8" s="131"/>
    </row>
    <row r="9" spans="1:214"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c r="GR9" s="131"/>
      <c r="GS9" s="131"/>
      <c r="GT9" s="131"/>
      <c r="GU9" s="131"/>
      <c r="GV9" s="131"/>
      <c r="GW9" s="131"/>
      <c r="GX9" s="131"/>
      <c r="GY9" s="131"/>
      <c r="GZ9" s="131"/>
      <c r="HA9" s="131"/>
      <c r="HB9" s="131"/>
      <c r="HC9" s="131"/>
      <c r="HD9" s="131"/>
      <c r="HE9" s="131"/>
      <c r="HF9" s="131"/>
    </row>
    <row r="10" spans="1:214" s="11" customFormat="1" x14ac:dyDescent="0.2">
      <c r="A10" s="42">
        <v>1</v>
      </c>
      <c r="B10" s="84">
        <f>'BAR BB| Open rates'!O9*0.9*0.87+25</f>
        <v>7776.7</v>
      </c>
      <c r="C10" s="84">
        <f>'BAR BB| Open rates'!P9*0.9*0.87+25</f>
        <v>9342.7000000000007</v>
      </c>
      <c r="D10" s="84">
        <f>'BAR BB| Open rates'!Q9*0.9*0.87+25</f>
        <v>7776.7</v>
      </c>
      <c r="E10" s="84">
        <f>'BAR BB| Open rates'!R9*0.9*0.87+25</f>
        <v>5975.8</v>
      </c>
      <c r="F10" s="84">
        <f>'BAR BB| Open rates'!S9*0.9*0.87+25</f>
        <v>5975.8</v>
      </c>
      <c r="G10" s="84">
        <f>'BAR BB| Open rates'!T9*0.9*0.87+25</f>
        <v>10125.700000000001</v>
      </c>
      <c r="H10" s="84">
        <f>'BAR BB| Open rates'!U9*0.9*0.87+25</f>
        <v>7776.7</v>
      </c>
      <c r="I10" s="84">
        <f>'BAR BB| Open rates'!V9*0.9*0.87+25</f>
        <v>7776.7</v>
      </c>
      <c r="J10" s="84">
        <f>'BAR BB| Open rates'!W9*0.9*0.87+25</f>
        <v>9342.7000000000007</v>
      </c>
      <c r="K10" s="84">
        <f>'BAR BB| Open rates'!X9*0.9*0.87+25</f>
        <v>9342.7000000000007</v>
      </c>
      <c r="L10" s="84">
        <f>'BAR BB| Open rates'!Y9*0.9*0.87+25</f>
        <v>7776.7</v>
      </c>
      <c r="M10" s="84">
        <f>'BAR BB| Open rates'!Z9*0.9*0.87+25</f>
        <v>8559.7000000000007</v>
      </c>
      <c r="N10" s="84">
        <f>'BAR BB| Open rates'!AA9*0.9*0.87+25</f>
        <v>7776.7</v>
      </c>
      <c r="O10" s="84">
        <f>'BAR BB| Open rates'!AB9*0.9*0.87+25</f>
        <v>8559.7000000000007</v>
      </c>
      <c r="P10" s="84">
        <f>'BAR BB| Open rates'!AC9*0.9*0.87+25</f>
        <v>7776.7</v>
      </c>
      <c r="Q10" s="84">
        <f>'BAR BB| Open rates'!AD9*0.9*0.87+25</f>
        <v>8559.7000000000007</v>
      </c>
      <c r="R10" s="84">
        <f>'BAR BB| Open rates'!AE9*0.9*0.87+25</f>
        <v>7776.7</v>
      </c>
      <c r="S10" s="84">
        <f>'BAR BB| Open rates'!AF9*0.9*0.87+25</f>
        <v>8559.7000000000007</v>
      </c>
      <c r="T10" s="84">
        <f>'BAR BB| Open rates'!AG9*0.9*0.87+25</f>
        <v>7776.7</v>
      </c>
      <c r="U10" s="84">
        <f>'BAR BB| Open rates'!AH9*0.9*0.87+25</f>
        <v>7776.7</v>
      </c>
      <c r="V10" s="84">
        <f>'BAR BB| Open rates'!AI9*0.9*0.87+25</f>
        <v>8559.7000000000007</v>
      </c>
      <c r="W10" s="84">
        <f>'BAR BB| Open rates'!AJ9*0.9*0.87+25</f>
        <v>8559.7000000000007</v>
      </c>
      <c r="X10" s="84">
        <f>'BAR BB| Open rates'!AK9*0.9*0.87+25</f>
        <v>9342.7000000000007</v>
      </c>
      <c r="Y10" s="84">
        <f>'BAR BB| Open rates'!AL9*0.9*0.87+25</f>
        <v>8559.7000000000007</v>
      </c>
      <c r="Z10" s="84">
        <f>'BAR BB| Open rates'!AM9*0.9*0.87+25</f>
        <v>9342.7000000000007</v>
      </c>
      <c r="AA10" s="84">
        <f>'BAR BB| Open rates'!AN9*0.9*0.87+25</f>
        <v>8559.7000000000007</v>
      </c>
      <c r="AB10" s="84">
        <f>'BAR BB| Open rates'!AO9*0.9*0.87+25</f>
        <v>9342.7000000000007</v>
      </c>
      <c r="AC10" s="84">
        <f>'BAR BB| Open rates'!AP9*0.9*0.87+25</f>
        <v>8559.7000000000007</v>
      </c>
      <c r="AD10" s="84">
        <f>'BAR BB| Open rates'!AQ9*0.9*0.87+25</f>
        <v>8559.7000000000007</v>
      </c>
      <c r="AE10" s="84">
        <f>'BAR BB| Open rates'!AR9*0.9*0.87+25</f>
        <v>8559.7000000000007</v>
      </c>
      <c r="AF10" s="84">
        <f>'BAR BB| Open rates'!AS9*0.9*0.87+25</f>
        <v>6993.7</v>
      </c>
      <c r="AG10" s="84">
        <f>'BAR BB| Open rates'!AT9*0.9*0.87+25</f>
        <v>7776.7</v>
      </c>
      <c r="AH10" s="84">
        <f>'BAR BB| Open rates'!AU9*0.9*0.87+25</f>
        <v>6993.7</v>
      </c>
      <c r="AI10" s="84">
        <f>'BAR BB| Open rates'!AV9*0.9*0.87+25</f>
        <v>7776.7</v>
      </c>
      <c r="AJ10" s="84">
        <f>'BAR BB| Open rates'!AW9*0.9*0.87+25</f>
        <v>6993.7</v>
      </c>
      <c r="AK10" s="84">
        <f>'BAR BB| Open rates'!AX9*0.9*0.87+25</f>
        <v>7776.7</v>
      </c>
      <c r="AL10" s="84">
        <f>'BAR BB| Open rates'!AY9*0.9*0.87+25</f>
        <v>6993.7</v>
      </c>
      <c r="AM10" s="84">
        <f>'BAR BB| Open rates'!AZ9*0.9*0.87+25</f>
        <v>7776.7</v>
      </c>
      <c r="AN10" s="84">
        <f>'BAR BB| Open rates'!BA9*0.9*0.87+25</f>
        <v>6993.7</v>
      </c>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c r="GQ10" s="131"/>
      <c r="GR10" s="131"/>
      <c r="GS10" s="131"/>
      <c r="GT10" s="131"/>
      <c r="GU10" s="131"/>
      <c r="GV10" s="131"/>
      <c r="GW10" s="131"/>
      <c r="GX10" s="131"/>
      <c r="GY10" s="131"/>
      <c r="GZ10" s="131"/>
      <c r="HA10" s="131"/>
      <c r="HB10" s="131"/>
      <c r="HC10" s="131"/>
      <c r="HD10" s="131"/>
      <c r="HE10" s="131"/>
      <c r="HF10" s="131"/>
    </row>
    <row r="11" spans="1:214" s="11" customFormat="1" x14ac:dyDescent="0.2">
      <c r="A11" s="42">
        <v>2</v>
      </c>
      <c r="B11" s="84">
        <f>'BAR BB| Open rates'!O10*0.9*0.87+25</f>
        <v>8716.2999999999993</v>
      </c>
      <c r="C11" s="84">
        <f>'BAR BB| Open rates'!P10*0.9*0.87+25</f>
        <v>10282.299999999999</v>
      </c>
      <c r="D11" s="84">
        <f>'BAR BB| Open rates'!Q10*0.9*0.87+25</f>
        <v>8716.2999999999993</v>
      </c>
      <c r="E11" s="84">
        <f>'BAR BB| Open rates'!R10*0.9*0.87+25</f>
        <v>6915.4</v>
      </c>
      <c r="F11" s="84">
        <f>'BAR BB| Open rates'!S10*0.9*0.87+25</f>
        <v>6915.4</v>
      </c>
      <c r="G11" s="84">
        <f>'BAR BB| Open rates'!T10*0.9*0.87+25</f>
        <v>11065.3</v>
      </c>
      <c r="H11" s="84">
        <f>'BAR BB| Open rates'!U10*0.9*0.87+25</f>
        <v>8716.2999999999993</v>
      </c>
      <c r="I11" s="84">
        <f>'BAR BB| Open rates'!V10*0.9*0.87+25</f>
        <v>8716.2999999999993</v>
      </c>
      <c r="J11" s="84">
        <f>'BAR BB| Open rates'!W10*0.9*0.87+25</f>
        <v>10282.299999999999</v>
      </c>
      <c r="K11" s="84">
        <f>'BAR BB| Open rates'!X10*0.9*0.87+25</f>
        <v>10282.299999999999</v>
      </c>
      <c r="L11" s="84">
        <f>'BAR BB| Open rates'!Y10*0.9*0.87+25</f>
        <v>8716.2999999999993</v>
      </c>
      <c r="M11" s="84">
        <f>'BAR BB| Open rates'!Z10*0.9*0.87+25</f>
        <v>9499.2999999999993</v>
      </c>
      <c r="N11" s="84">
        <f>'BAR BB| Open rates'!AA10*0.9*0.87+25</f>
        <v>8716.2999999999993</v>
      </c>
      <c r="O11" s="84">
        <f>'BAR BB| Open rates'!AB10*0.9*0.87+25</f>
        <v>9499.2999999999993</v>
      </c>
      <c r="P11" s="84">
        <f>'BAR BB| Open rates'!AC10*0.9*0.87+25</f>
        <v>8716.2999999999993</v>
      </c>
      <c r="Q11" s="84">
        <f>'BAR BB| Open rates'!AD10*0.9*0.87+25</f>
        <v>9499.2999999999993</v>
      </c>
      <c r="R11" s="84">
        <f>'BAR BB| Open rates'!AE10*0.9*0.87+25</f>
        <v>8716.2999999999993</v>
      </c>
      <c r="S11" s="84">
        <f>'BAR BB| Open rates'!AF10*0.9*0.87+25</f>
        <v>9499.2999999999993</v>
      </c>
      <c r="T11" s="84">
        <f>'BAR BB| Open rates'!AG10*0.9*0.87+25</f>
        <v>8716.2999999999993</v>
      </c>
      <c r="U11" s="84">
        <f>'BAR BB| Open rates'!AH10*0.9*0.87+25</f>
        <v>8716.2999999999993</v>
      </c>
      <c r="V11" s="84">
        <f>'BAR BB| Open rates'!AI10*0.9*0.87+25</f>
        <v>9499.2999999999993</v>
      </c>
      <c r="W11" s="84">
        <f>'BAR BB| Open rates'!AJ10*0.9*0.87+25</f>
        <v>9499.2999999999993</v>
      </c>
      <c r="X11" s="84">
        <f>'BAR BB| Open rates'!AK10*0.9*0.87+25</f>
        <v>10282.299999999999</v>
      </c>
      <c r="Y11" s="84">
        <f>'BAR BB| Open rates'!AL10*0.9*0.87+25</f>
        <v>9499.2999999999993</v>
      </c>
      <c r="Z11" s="84">
        <f>'BAR BB| Open rates'!AM10*0.9*0.87+25</f>
        <v>10282.299999999999</v>
      </c>
      <c r="AA11" s="84">
        <f>'BAR BB| Open rates'!AN10*0.9*0.87+25</f>
        <v>9499.2999999999993</v>
      </c>
      <c r="AB11" s="84">
        <f>'BAR BB| Open rates'!AO10*0.9*0.87+25</f>
        <v>10282.299999999999</v>
      </c>
      <c r="AC11" s="84">
        <f>'BAR BB| Open rates'!AP10*0.9*0.87+25</f>
        <v>9499.2999999999993</v>
      </c>
      <c r="AD11" s="84">
        <f>'BAR BB| Open rates'!AQ10*0.9*0.87+25</f>
        <v>9499.2999999999993</v>
      </c>
      <c r="AE11" s="84">
        <f>'BAR BB| Open rates'!AR10*0.9*0.87+25</f>
        <v>9499.2999999999993</v>
      </c>
      <c r="AF11" s="84">
        <f>'BAR BB| Open rates'!AS10*0.9*0.87+25</f>
        <v>7933.3</v>
      </c>
      <c r="AG11" s="84">
        <f>'BAR BB| Open rates'!AT10*0.9*0.87+25</f>
        <v>8716.2999999999993</v>
      </c>
      <c r="AH11" s="84">
        <f>'BAR BB| Open rates'!AU10*0.9*0.87+25</f>
        <v>7933.3</v>
      </c>
      <c r="AI11" s="84">
        <f>'BAR BB| Open rates'!AV10*0.9*0.87+25</f>
        <v>8716.2999999999993</v>
      </c>
      <c r="AJ11" s="84">
        <f>'BAR BB| Open rates'!AW10*0.9*0.87+25</f>
        <v>7933.3</v>
      </c>
      <c r="AK11" s="84">
        <f>'BAR BB| Open rates'!AX10*0.9*0.87+25</f>
        <v>8716.2999999999993</v>
      </c>
      <c r="AL11" s="84">
        <f>'BAR BB| Open rates'!AY10*0.9*0.87+25</f>
        <v>7933.3</v>
      </c>
      <c r="AM11" s="84">
        <f>'BAR BB| Open rates'!AZ10*0.9*0.87+25</f>
        <v>8716.2999999999993</v>
      </c>
      <c r="AN11" s="84">
        <f>'BAR BB| Open rates'!BA10*0.9*0.87+25</f>
        <v>7933.3</v>
      </c>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c r="GR11" s="131"/>
      <c r="GS11" s="131"/>
      <c r="GT11" s="131"/>
      <c r="GU11" s="131"/>
      <c r="GV11" s="131"/>
      <c r="GW11" s="131"/>
      <c r="GX11" s="131"/>
      <c r="GY11" s="131"/>
      <c r="GZ11" s="131"/>
      <c r="HA11" s="131"/>
      <c r="HB11" s="131"/>
      <c r="HC11" s="131"/>
      <c r="HD11" s="131"/>
      <c r="HE11" s="131"/>
      <c r="HF11" s="131"/>
    </row>
    <row r="12" spans="1:214"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c r="GQ12" s="131"/>
      <c r="GR12" s="131"/>
      <c r="GS12" s="131"/>
      <c r="GT12" s="131"/>
      <c r="GU12" s="131"/>
      <c r="GV12" s="131"/>
      <c r="GW12" s="131"/>
      <c r="GX12" s="131"/>
      <c r="GY12" s="131"/>
      <c r="GZ12" s="131"/>
      <c r="HA12" s="131"/>
      <c r="HB12" s="131"/>
      <c r="HC12" s="131"/>
      <c r="HD12" s="131"/>
      <c r="HE12" s="131"/>
      <c r="HF12" s="131"/>
    </row>
    <row r="13" spans="1:214" s="11" customFormat="1" x14ac:dyDescent="0.2">
      <c r="A13" s="42">
        <v>1</v>
      </c>
      <c r="B13" s="84">
        <f>'BAR BB| Open rates'!O12*0.9*0.87+25</f>
        <v>8559.7000000000007</v>
      </c>
      <c r="C13" s="84">
        <f>'BAR BB| Open rates'!P12*0.9*0.87+25</f>
        <v>10125.700000000001</v>
      </c>
      <c r="D13" s="84">
        <f>'BAR BB| Open rates'!Q12*0.9*0.87+25</f>
        <v>8559.7000000000007</v>
      </c>
      <c r="E13" s="84">
        <f>'BAR BB| Open rates'!R12*0.9*0.87+25</f>
        <v>6758.8</v>
      </c>
      <c r="F13" s="84">
        <f>'BAR BB| Open rates'!S12*0.9*0.87+25</f>
        <v>6758.8</v>
      </c>
      <c r="G13" s="84">
        <f>'BAR BB| Open rates'!T12*0.9*0.87+25</f>
        <v>10908.7</v>
      </c>
      <c r="H13" s="84">
        <f>'BAR BB| Open rates'!U12*0.9*0.87+25</f>
        <v>8559.7000000000007</v>
      </c>
      <c r="I13" s="84">
        <f>'BAR BB| Open rates'!V12*0.9*0.87+25</f>
        <v>8559.7000000000007</v>
      </c>
      <c r="J13" s="84">
        <f>'BAR BB| Open rates'!W12*0.9*0.87+25</f>
        <v>10125.700000000001</v>
      </c>
      <c r="K13" s="84">
        <f>'BAR BB| Open rates'!X12*0.9*0.87+25</f>
        <v>10125.700000000001</v>
      </c>
      <c r="L13" s="84">
        <f>'BAR BB| Open rates'!Y12*0.9*0.87+25</f>
        <v>8559.7000000000007</v>
      </c>
      <c r="M13" s="84">
        <f>'BAR BB| Open rates'!Z12*0.9*0.87+25</f>
        <v>9342.7000000000007</v>
      </c>
      <c r="N13" s="84">
        <f>'BAR BB| Open rates'!AA12*0.9*0.87+25</f>
        <v>8559.7000000000007</v>
      </c>
      <c r="O13" s="84">
        <f>'BAR BB| Open rates'!AB12*0.9*0.87+25</f>
        <v>9342.7000000000007</v>
      </c>
      <c r="P13" s="84">
        <f>'BAR BB| Open rates'!AC12*0.9*0.87+25</f>
        <v>8559.7000000000007</v>
      </c>
      <c r="Q13" s="84">
        <f>'BAR BB| Open rates'!AD12*0.9*0.87+25</f>
        <v>9342.7000000000007</v>
      </c>
      <c r="R13" s="84">
        <f>'BAR BB| Open rates'!AE12*0.9*0.87+25</f>
        <v>8559.7000000000007</v>
      </c>
      <c r="S13" s="84">
        <f>'BAR BB| Open rates'!AF12*0.9*0.87+25</f>
        <v>9342.7000000000007</v>
      </c>
      <c r="T13" s="84">
        <f>'BAR BB| Open rates'!AG12*0.9*0.87+25</f>
        <v>8559.7000000000007</v>
      </c>
      <c r="U13" s="84">
        <f>'BAR BB| Open rates'!AH12*0.9*0.87+25</f>
        <v>8559.7000000000007</v>
      </c>
      <c r="V13" s="84">
        <f>'BAR BB| Open rates'!AI12*0.9*0.87+25</f>
        <v>9342.7000000000007</v>
      </c>
      <c r="W13" s="84">
        <f>'BAR BB| Open rates'!AJ12*0.9*0.87+25</f>
        <v>9342.7000000000007</v>
      </c>
      <c r="X13" s="84">
        <f>'BAR BB| Open rates'!AK12*0.9*0.87+25</f>
        <v>10125.700000000001</v>
      </c>
      <c r="Y13" s="84">
        <f>'BAR BB| Open rates'!AL12*0.9*0.87+25</f>
        <v>9342.7000000000007</v>
      </c>
      <c r="Z13" s="84">
        <f>'BAR BB| Open rates'!AM12*0.9*0.87+25</f>
        <v>10125.700000000001</v>
      </c>
      <c r="AA13" s="84">
        <f>'BAR BB| Open rates'!AN12*0.9*0.87+25</f>
        <v>9342.7000000000007</v>
      </c>
      <c r="AB13" s="84">
        <f>'BAR BB| Open rates'!AO12*0.9*0.87+25</f>
        <v>10125.700000000001</v>
      </c>
      <c r="AC13" s="84">
        <f>'BAR BB| Open rates'!AP12*0.9*0.87+25</f>
        <v>9342.7000000000007</v>
      </c>
      <c r="AD13" s="84">
        <f>'BAR BB| Open rates'!AQ12*0.9*0.87+25</f>
        <v>9342.7000000000007</v>
      </c>
      <c r="AE13" s="84">
        <f>'BAR BB| Open rates'!AR12*0.9*0.87+25</f>
        <v>9342.7000000000007</v>
      </c>
      <c r="AF13" s="84">
        <f>'BAR BB| Open rates'!AS12*0.9*0.87+25</f>
        <v>7776.7</v>
      </c>
      <c r="AG13" s="84">
        <f>'BAR BB| Open rates'!AT12*0.9*0.87+25</f>
        <v>8559.7000000000007</v>
      </c>
      <c r="AH13" s="84">
        <f>'BAR BB| Open rates'!AU12*0.9*0.87+25</f>
        <v>7776.7</v>
      </c>
      <c r="AI13" s="84">
        <f>'BAR BB| Open rates'!AV12*0.9*0.87+25</f>
        <v>8559.7000000000007</v>
      </c>
      <c r="AJ13" s="84">
        <f>'BAR BB| Open rates'!AW12*0.9*0.87+25</f>
        <v>7776.7</v>
      </c>
      <c r="AK13" s="84">
        <f>'BAR BB| Open rates'!AX12*0.9*0.87+25</f>
        <v>8559.7000000000007</v>
      </c>
      <c r="AL13" s="84">
        <f>'BAR BB| Open rates'!AY12*0.9*0.87+25</f>
        <v>7776.7</v>
      </c>
      <c r="AM13" s="84">
        <f>'BAR BB| Open rates'!AZ12*0.9*0.87+25</f>
        <v>8559.7000000000007</v>
      </c>
      <c r="AN13" s="84">
        <f>'BAR BB| Open rates'!BA12*0.9*0.87+25</f>
        <v>7776.7</v>
      </c>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c r="GQ13" s="131"/>
      <c r="GR13" s="131"/>
      <c r="GS13" s="131"/>
      <c r="GT13" s="131"/>
      <c r="GU13" s="131"/>
      <c r="GV13" s="131"/>
      <c r="GW13" s="131"/>
      <c r="GX13" s="131"/>
      <c r="GY13" s="131"/>
      <c r="GZ13" s="131"/>
      <c r="HA13" s="131"/>
      <c r="HB13" s="131"/>
      <c r="HC13" s="131"/>
      <c r="HD13" s="131"/>
      <c r="HE13" s="131"/>
      <c r="HF13" s="131"/>
    </row>
    <row r="14" spans="1:214" s="11" customFormat="1" x14ac:dyDescent="0.2">
      <c r="A14" s="42">
        <v>2</v>
      </c>
      <c r="B14" s="84">
        <f>'BAR BB| Open rates'!O13*0.9*0.87+25</f>
        <v>9499.2999999999993</v>
      </c>
      <c r="C14" s="84">
        <f>'BAR BB| Open rates'!P13*0.9*0.87+25</f>
        <v>11065.3</v>
      </c>
      <c r="D14" s="84">
        <f>'BAR BB| Open rates'!Q13*0.9*0.87+25</f>
        <v>9499.2999999999993</v>
      </c>
      <c r="E14" s="84">
        <f>'BAR BB| Open rates'!R13*0.9*0.87+25</f>
        <v>7698.4</v>
      </c>
      <c r="F14" s="84">
        <f>'BAR BB| Open rates'!S13*0.9*0.87+25</f>
        <v>7698.4</v>
      </c>
      <c r="G14" s="84">
        <f>'BAR BB| Open rates'!T13*0.9*0.87+25</f>
        <v>11848.3</v>
      </c>
      <c r="H14" s="84">
        <f>'BAR BB| Open rates'!U13*0.9*0.87+25</f>
        <v>9499.2999999999993</v>
      </c>
      <c r="I14" s="84">
        <f>'BAR BB| Open rates'!V13*0.9*0.87+25</f>
        <v>9499.2999999999993</v>
      </c>
      <c r="J14" s="84">
        <f>'BAR BB| Open rates'!W13*0.9*0.87+25</f>
        <v>11065.3</v>
      </c>
      <c r="K14" s="84">
        <f>'BAR BB| Open rates'!X13*0.9*0.87+25</f>
        <v>11065.3</v>
      </c>
      <c r="L14" s="84">
        <f>'BAR BB| Open rates'!Y13*0.9*0.87+25</f>
        <v>9499.2999999999993</v>
      </c>
      <c r="M14" s="84">
        <f>'BAR BB| Open rates'!Z13*0.9*0.87+25</f>
        <v>10282.299999999999</v>
      </c>
      <c r="N14" s="84">
        <f>'BAR BB| Open rates'!AA13*0.9*0.87+25</f>
        <v>9499.2999999999993</v>
      </c>
      <c r="O14" s="84">
        <f>'BAR BB| Open rates'!AB13*0.9*0.87+25</f>
        <v>10282.299999999999</v>
      </c>
      <c r="P14" s="84">
        <f>'BAR BB| Open rates'!AC13*0.9*0.87+25</f>
        <v>9499.2999999999993</v>
      </c>
      <c r="Q14" s="84">
        <f>'BAR BB| Open rates'!AD13*0.9*0.87+25</f>
        <v>10282.299999999999</v>
      </c>
      <c r="R14" s="84">
        <f>'BAR BB| Open rates'!AE13*0.9*0.87+25</f>
        <v>9499.2999999999993</v>
      </c>
      <c r="S14" s="84">
        <f>'BAR BB| Open rates'!AF13*0.9*0.87+25</f>
        <v>10282.299999999999</v>
      </c>
      <c r="T14" s="84">
        <f>'BAR BB| Open rates'!AG13*0.9*0.87+25</f>
        <v>9499.2999999999993</v>
      </c>
      <c r="U14" s="84">
        <f>'BAR BB| Open rates'!AH13*0.9*0.87+25</f>
        <v>9499.2999999999993</v>
      </c>
      <c r="V14" s="84">
        <f>'BAR BB| Open rates'!AI13*0.9*0.87+25</f>
        <v>10282.299999999999</v>
      </c>
      <c r="W14" s="84">
        <f>'BAR BB| Open rates'!AJ13*0.9*0.87+25</f>
        <v>10282.299999999999</v>
      </c>
      <c r="X14" s="84">
        <f>'BAR BB| Open rates'!AK13*0.9*0.87+25</f>
        <v>11065.3</v>
      </c>
      <c r="Y14" s="84">
        <f>'BAR BB| Open rates'!AL13*0.9*0.87+25</f>
        <v>10282.299999999999</v>
      </c>
      <c r="Z14" s="84">
        <f>'BAR BB| Open rates'!AM13*0.9*0.87+25</f>
        <v>11065.3</v>
      </c>
      <c r="AA14" s="84">
        <f>'BAR BB| Open rates'!AN13*0.9*0.87+25</f>
        <v>10282.299999999999</v>
      </c>
      <c r="AB14" s="84">
        <f>'BAR BB| Open rates'!AO13*0.9*0.87+25</f>
        <v>11065.3</v>
      </c>
      <c r="AC14" s="84">
        <f>'BAR BB| Open rates'!AP13*0.9*0.87+25</f>
        <v>10282.299999999999</v>
      </c>
      <c r="AD14" s="84">
        <f>'BAR BB| Open rates'!AQ13*0.9*0.87+25</f>
        <v>10282.299999999999</v>
      </c>
      <c r="AE14" s="84">
        <f>'BAR BB| Open rates'!AR13*0.9*0.87+25</f>
        <v>10282.299999999999</v>
      </c>
      <c r="AF14" s="84">
        <f>'BAR BB| Open rates'!AS13*0.9*0.87+25</f>
        <v>8716.2999999999993</v>
      </c>
      <c r="AG14" s="84">
        <f>'BAR BB| Open rates'!AT13*0.9*0.87+25</f>
        <v>9499.2999999999993</v>
      </c>
      <c r="AH14" s="84">
        <f>'BAR BB| Open rates'!AU13*0.9*0.87+25</f>
        <v>8716.2999999999993</v>
      </c>
      <c r="AI14" s="84">
        <f>'BAR BB| Open rates'!AV13*0.9*0.87+25</f>
        <v>9499.2999999999993</v>
      </c>
      <c r="AJ14" s="84">
        <f>'BAR BB| Open rates'!AW13*0.9*0.87+25</f>
        <v>8716.2999999999993</v>
      </c>
      <c r="AK14" s="84">
        <f>'BAR BB| Open rates'!AX13*0.9*0.87+25</f>
        <v>9499.2999999999993</v>
      </c>
      <c r="AL14" s="84">
        <f>'BAR BB| Open rates'!AY13*0.9*0.87+25</f>
        <v>8716.2999999999993</v>
      </c>
      <c r="AM14" s="84">
        <f>'BAR BB| Open rates'!AZ13*0.9*0.87+25</f>
        <v>9499.2999999999993</v>
      </c>
      <c r="AN14" s="84">
        <f>'BAR BB| Open rates'!BA13*0.9*0.87+25</f>
        <v>8716.2999999999993</v>
      </c>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c r="GR14" s="131"/>
      <c r="GS14" s="131"/>
      <c r="GT14" s="131"/>
      <c r="GU14" s="131"/>
      <c r="GV14" s="131"/>
      <c r="GW14" s="131"/>
      <c r="GX14" s="131"/>
      <c r="GY14" s="131"/>
      <c r="GZ14" s="131"/>
      <c r="HA14" s="131"/>
      <c r="HB14" s="131"/>
      <c r="HC14" s="131"/>
      <c r="HD14" s="131"/>
      <c r="HE14" s="131"/>
      <c r="HF14" s="131"/>
    </row>
    <row r="15" spans="1:214" x14ac:dyDescent="0.2">
      <c r="A15" s="123"/>
      <c r="B15"/>
      <c r="C15"/>
      <c r="D15"/>
      <c r="E15"/>
    </row>
    <row r="16" spans="1:214" x14ac:dyDescent="0.2">
      <c r="A16" s="216"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row>
    <row r="17" spans="1:214" x14ac:dyDescent="0.2">
      <c r="A17" s="216"/>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row>
    <row r="18" spans="1:214"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row>
    <row r="19" spans="1:214" s="11" customFormat="1" ht="173.25" customHeight="1" thickBot="1" x14ac:dyDescent="0.25">
      <c r="A19" s="198" t="s">
        <v>302</v>
      </c>
      <c r="B19" s="197"/>
      <c r="C19" s="197"/>
      <c r="D19" s="197"/>
      <c r="E19" s="197"/>
      <c r="F19" s="197"/>
      <c r="G19" s="197"/>
      <c r="H19" s="197"/>
    </row>
    <row r="20" spans="1:214" s="11" customFormat="1" ht="10.5" customHeight="1" x14ac:dyDescent="0.2">
      <c r="A20" s="5"/>
      <c r="B20" s="197"/>
      <c r="C20" s="197"/>
      <c r="D20" s="197"/>
      <c r="E20" s="197"/>
      <c r="F20" s="197"/>
      <c r="G20" s="197"/>
      <c r="H20" s="197"/>
    </row>
    <row r="21" spans="1:214" s="11" customFormat="1" ht="21.75" customHeight="1" x14ac:dyDescent="0.2">
      <c r="A21" s="87" t="s">
        <v>80</v>
      </c>
      <c r="B21" s="197"/>
      <c r="C21" s="197"/>
      <c r="D21" s="197"/>
      <c r="E21" s="197"/>
      <c r="F21" s="197"/>
      <c r="G21" s="197"/>
      <c r="H21" s="197"/>
    </row>
    <row r="22" spans="1:214" s="11" customFormat="1" ht="24.75" customHeight="1" x14ac:dyDescent="0.2">
      <c r="A22" s="109" t="s">
        <v>278</v>
      </c>
      <c r="B22" s="197"/>
      <c r="C22" s="197"/>
      <c r="D22" s="197"/>
      <c r="E22" s="197"/>
      <c r="F22" s="197"/>
      <c r="G22" s="197"/>
      <c r="H22" s="197"/>
    </row>
    <row r="23" spans="1:214" ht="24.75" customHeight="1" x14ac:dyDescent="0.2">
      <c r="A23" s="109" t="s">
        <v>279</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row>
    <row r="24" spans="1:214"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row>
    <row r="25" spans="1:214"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row>
    <row r="26" spans="1:214" x14ac:dyDescent="0.2">
      <c r="A26" s="137"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row>
    <row r="27" spans="1:214" s="155" customFormat="1" ht="35.25" customHeight="1" x14ac:dyDescent="0.2">
      <c r="A27" s="150" t="s">
        <v>163</v>
      </c>
    </row>
    <row r="28" spans="1:214" s="155" customFormat="1" ht="35.25" customHeight="1" x14ac:dyDescent="0.2">
      <c r="A28" s="150" t="s">
        <v>190</v>
      </c>
    </row>
    <row r="29" spans="1:214" s="155" customFormat="1" ht="35.25" customHeight="1" x14ac:dyDescent="0.2">
      <c r="A29" s="150" t="s">
        <v>164</v>
      </c>
    </row>
    <row r="30" spans="1:214" s="155" customFormat="1" ht="13.5" customHeight="1" x14ac:dyDescent="0.2">
      <c r="A30" s="150" t="s">
        <v>165</v>
      </c>
    </row>
    <row r="31" spans="1:214" s="155" customFormat="1" ht="35.25" customHeight="1" x14ac:dyDescent="0.2">
      <c r="A31" s="150" t="s">
        <v>162</v>
      </c>
    </row>
    <row r="32" spans="1:214" ht="24" x14ac:dyDescent="0.2">
      <c r="A32" s="145"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row>
    <row r="33" spans="1:214" ht="15" customHeight="1" x14ac:dyDescent="0.2">
      <c r="A33" s="145"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row>
    <row r="34" spans="1:214" ht="15" customHeight="1" x14ac:dyDescent="0.2">
      <c r="A34" s="199" t="s">
        <v>280</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row>
    <row r="35" spans="1:214" ht="24" customHeight="1" x14ac:dyDescent="0.2">
      <c r="A35" s="145" t="s">
        <v>181</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row>
    <row r="36" spans="1:214" ht="12.75" customHeight="1" x14ac:dyDescent="0.2">
      <c r="A36" s="199"/>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row>
    <row r="37" spans="1:214" s="11" customFormat="1" ht="15" customHeight="1" x14ac:dyDescent="0.2">
      <c r="A37" s="244" t="s">
        <v>103</v>
      </c>
    </row>
    <row r="38" spans="1:214" ht="15" customHeight="1" x14ac:dyDescent="0.2">
      <c r="A38" s="24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row>
    <row r="39" spans="1:214" ht="51" customHeight="1" x14ac:dyDescent="0.2">
      <c r="A39" s="246"/>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row>
    <row r="40" spans="1:214" x14ac:dyDescent="0.2">
      <c r="A40" s="144"/>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row>
    <row r="41" spans="1:214" ht="36" x14ac:dyDescent="0.2">
      <c r="A41" s="144" t="s">
        <v>105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row>
    <row r="42" spans="1:214" x14ac:dyDescent="0.2">
      <c r="A42" s="133"/>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row>
    <row r="43" spans="1:214" ht="36" x14ac:dyDescent="0.2">
      <c r="A43" s="178" t="s">
        <v>182</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row>
    <row r="44" spans="1:214" x14ac:dyDescent="0.2">
      <c r="A44" s="200" t="s">
        <v>208</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row>
    <row r="45" spans="1:214" s="11" customFormat="1" x14ac:dyDescent="0.2">
      <c r="A45" s="199"/>
    </row>
    <row r="46" spans="1:214" s="11" customFormat="1" x14ac:dyDescent="0.2">
      <c r="A46" s="137" t="s">
        <v>65</v>
      </c>
    </row>
    <row r="47" spans="1:214" s="11" customFormat="1" ht="42" customHeight="1" x14ac:dyDescent="0.2">
      <c r="A47" s="144" t="s">
        <v>104</v>
      </c>
    </row>
    <row r="48" spans="1:214" s="11" customFormat="1" ht="40.5" customHeight="1" x14ac:dyDescent="0.2">
      <c r="A48" s="144" t="s">
        <v>105</v>
      </c>
    </row>
    <row r="49" spans="1:1" s="11" customFormat="1" x14ac:dyDescent="0.2">
      <c r="A49" s="199"/>
    </row>
    <row r="50" spans="1:1" s="11" customFormat="1" ht="12.75" customHeight="1" x14ac:dyDescent="0.2">
      <c r="A50" s="137" t="s">
        <v>281</v>
      </c>
    </row>
    <row r="51" spans="1:1" s="11" customFormat="1" ht="36" x14ac:dyDescent="0.2">
      <c r="A51" s="183" t="s">
        <v>251</v>
      </c>
    </row>
    <row r="52" spans="1:1" s="11" customFormat="1" ht="17.25" customHeight="1" x14ac:dyDescent="0.2">
      <c r="A52" s="202" t="s">
        <v>183</v>
      </c>
    </row>
    <row r="53" spans="1:1" s="11" customFormat="1" ht="12" customHeight="1" x14ac:dyDescent="0.2">
      <c r="A53" s="202"/>
    </row>
    <row r="54" spans="1:1" s="11" customFormat="1" x14ac:dyDescent="0.2">
      <c r="A54" s="201" t="s">
        <v>282</v>
      </c>
    </row>
    <row r="55" spans="1:1" s="11" customFormat="1" x14ac:dyDescent="0.2">
      <c r="A55" s="202" t="s">
        <v>283</v>
      </c>
    </row>
    <row r="56" spans="1:1" s="11" customFormat="1" ht="13.5" customHeight="1" x14ac:dyDescent="0.2">
      <c r="A56" s="19"/>
    </row>
    <row r="57" spans="1:1" s="11" customFormat="1" x14ac:dyDescent="0.2">
      <c r="A57" s="201" t="s">
        <v>284</v>
      </c>
    </row>
    <row r="58" spans="1:1" s="11" customFormat="1" x14ac:dyDescent="0.2">
      <c r="A58" s="203" t="s">
        <v>185</v>
      </c>
    </row>
    <row r="59" spans="1:1" s="11" customFormat="1" ht="13.5" customHeight="1" x14ac:dyDescent="0.2">
      <c r="A59" s="19"/>
    </row>
    <row r="60" spans="1:1" s="11" customFormat="1" x14ac:dyDescent="0.2">
      <c r="A60" s="201" t="s">
        <v>285</v>
      </c>
    </row>
    <row r="61" spans="1:1" s="11" customFormat="1" x14ac:dyDescent="0.2">
      <c r="A61" s="202" t="s">
        <v>185</v>
      </c>
    </row>
    <row r="62" spans="1:1" s="11" customFormat="1" ht="12.75" customHeight="1" x14ac:dyDescent="0.2">
      <c r="A62" s="204"/>
    </row>
    <row r="63" spans="1:1" s="11" customFormat="1" x14ac:dyDescent="0.2">
      <c r="A63" s="201" t="s">
        <v>286</v>
      </c>
    </row>
    <row r="64" spans="1:1" s="11" customFormat="1" x14ac:dyDescent="0.2">
      <c r="A64" s="203" t="s">
        <v>287</v>
      </c>
    </row>
    <row r="65" spans="1:214" s="11" customFormat="1" ht="13.5" customHeight="1" x14ac:dyDescent="0.2">
      <c r="A65" s="203"/>
    </row>
    <row r="66" spans="1:214" s="11" customFormat="1" x14ac:dyDescent="0.2">
      <c r="A66" s="201" t="s">
        <v>288</v>
      </c>
    </row>
    <row r="67" spans="1:214" s="11" customFormat="1" x14ac:dyDescent="0.2">
      <c r="A67" s="203" t="s">
        <v>289</v>
      </c>
    </row>
    <row r="68" spans="1:214" s="11" customFormat="1" ht="13.5" thickBot="1" x14ac:dyDescent="0.25">
      <c r="A68" s="205"/>
    </row>
    <row r="69" spans="1:214" s="11" customFormat="1" ht="77.25" customHeight="1" x14ac:dyDescent="0.2">
      <c r="A69" s="206" t="s">
        <v>290</v>
      </c>
    </row>
    <row r="70" spans="1:214" s="11" customFormat="1" ht="24.75" thickBot="1" x14ac:dyDescent="0.25">
      <c r="A70" s="207" t="s">
        <v>128</v>
      </c>
    </row>
    <row r="71" spans="1:214" s="11" customFormat="1" x14ac:dyDescent="0.2">
      <c r="A71" s="5"/>
    </row>
    <row r="72" spans="1:214" s="11" customFormat="1" ht="24" x14ac:dyDescent="0.2">
      <c r="A72" s="135" t="s">
        <v>291</v>
      </c>
    </row>
    <row r="73" spans="1:214" s="11" customFormat="1" ht="24" x14ac:dyDescent="0.2">
      <c r="A73" s="183" t="s">
        <v>260</v>
      </c>
    </row>
    <row r="74" spans="1:214" s="11" customFormat="1" x14ac:dyDescent="0.2">
      <c r="A74" s="176" t="s">
        <v>184</v>
      </c>
    </row>
    <row r="75" spans="1:214" x14ac:dyDescent="0.2">
      <c r="A75" s="144"/>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row>
    <row r="76" spans="1:214" x14ac:dyDescent="0.2">
      <c r="A76" s="183" t="s">
        <v>196</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row>
    <row r="77" spans="1:214" x14ac:dyDescent="0.2">
      <c r="A77" s="176" t="s">
        <v>292</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row>
    <row r="78" spans="1:214" s="11" customFormat="1" x14ac:dyDescent="0.2">
      <c r="A78" s="144"/>
    </row>
    <row r="79" spans="1:214" s="11" customFormat="1" x14ac:dyDescent="0.2">
      <c r="A79" s="183" t="s">
        <v>293</v>
      </c>
    </row>
    <row r="80" spans="1:214" s="11" customFormat="1" x14ac:dyDescent="0.2">
      <c r="A80" s="176" t="s">
        <v>186</v>
      </c>
    </row>
    <row r="81" spans="1:1" s="11" customFormat="1" x14ac:dyDescent="0.2">
      <c r="A81" s="144"/>
    </row>
    <row r="82" spans="1:1" s="11" customFormat="1" x14ac:dyDescent="0.2">
      <c r="A82" s="183" t="s">
        <v>294</v>
      </c>
    </row>
    <row r="83" spans="1:1" s="11" customFormat="1" x14ac:dyDescent="0.2">
      <c r="A83" s="176" t="s">
        <v>186</v>
      </c>
    </row>
    <row r="84" spans="1:1" s="11" customFormat="1" x14ac:dyDescent="0.2">
      <c r="A84" s="144"/>
    </row>
    <row r="85" spans="1:1" s="11" customFormat="1" x14ac:dyDescent="0.2">
      <c r="A85" s="183" t="s">
        <v>295</v>
      </c>
    </row>
    <row r="86" spans="1:1" s="11" customFormat="1" x14ac:dyDescent="0.2">
      <c r="A86" s="176" t="s">
        <v>296</v>
      </c>
    </row>
    <row r="87" spans="1:1" s="11" customFormat="1" x14ac:dyDescent="0.2">
      <c r="A87" s="208"/>
    </row>
    <row r="88" spans="1:1" s="11" customFormat="1" x14ac:dyDescent="0.2">
      <c r="A88" s="183" t="s">
        <v>297</v>
      </c>
    </row>
    <row r="89" spans="1:1" s="11" customFormat="1" x14ac:dyDescent="0.2">
      <c r="A89" s="176" t="s">
        <v>298</v>
      </c>
    </row>
    <row r="90" spans="1:1" s="11" customFormat="1" ht="30" customHeight="1" thickBot="1" x14ac:dyDescent="0.25">
      <c r="A90" s="31"/>
    </row>
    <row r="91" spans="1:1" s="11" customFormat="1" ht="72" x14ac:dyDescent="0.2">
      <c r="A91" s="209" t="s">
        <v>299</v>
      </c>
    </row>
    <row r="92" spans="1:1" s="11" customFormat="1" ht="24.75" thickBot="1" x14ac:dyDescent="0.25">
      <c r="A92" s="210" t="s">
        <v>300</v>
      </c>
    </row>
    <row r="93" spans="1:1" s="11" customFormat="1" x14ac:dyDescent="0.2">
      <c r="A93" s="31"/>
    </row>
    <row r="94" spans="1:1" s="11" customFormat="1" x14ac:dyDescent="0.2">
      <c r="A94" s="31"/>
    </row>
    <row r="95" spans="1:1" s="11" customFormat="1" x14ac:dyDescent="0.2">
      <c r="A95" s="31"/>
    </row>
    <row r="96" spans="1:1" s="11" customFormat="1" x14ac:dyDescent="0.2">
      <c r="A96" s="31"/>
    </row>
    <row r="97" spans="1:214" s="11" customFormat="1" x14ac:dyDescent="0.2">
      <c r="A97" s="31"/>
    </row>
    <row r="98" spans="1:214" s="11" customFormat="1" x14ac:dyDescent="0.2">
      <c r="A98" s="31"/>
    </row>
    <row r="99" spans="1:214" s="11" customFormat="1" x14ac:dyDescent="0.2">
      <c r="A99" s="31"/>
    </row>
    <row r="100" spans="1:214" s="11" customFormat="1" x14ac:dyDescent="0.2">
      <c r="A100" s="211"/>
    </row>
    <row r="101" spans="1:214" x14ac:dyDescent="0.2">
      <c r="A101" s="14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row>
    <row r="102" spans="1:214" x14ac:dyDescent="0.2">
      <c r="A102" s="14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row>
    <row r="103" spans="1:214" x14ac:dyDescent="0.2">
      <c r="A103" s="14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row>
    <row r="104" spans="1:214" x14ac:dyDescent="0.2">
      <c r="A104" s="14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row>
    <row r="105" spans="1:214" x14ac:dyDescent="0.2">
      <c r="A105" s="143"/>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row>
    <row r="106" spans="1:214"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row>
    <row r="107" spans="1:214"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row>
    <row r="108" spans="1:214"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row>
    <row r="109" spans="1:214"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row>
    <row r="110" spans="1:214"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row>
    <row r="111" spans="1:214"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row>
    <row r="112" spans="1:214"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row>
    <row r="113" spans="1:214"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row>
    <row r="114" spans="1:214"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row>
    <row r="115" spans="1:214"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row>
    <row r="116" spans="1:214"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row>
    <row r="117" spans="1:214"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row>
    <row r="118" spans="1:214"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row>
    <row r="119" spans="1:214"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row>
    <row r="120" spans="1:214"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row>
    <row r="121" spans="1:214"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row>
    <row r="122" spans="1:214"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row>
    <row r="123" spans="1:214"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row>
    <row r="124" spans="1:214"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row>
    <row r="125" spans="1:214"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row>
    <row r="126" spans="1:214"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row>
    <row r="127" spans="1:214"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row>
    <row r="128" spans="1:214"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row>
    <row r="129" spans="1:214"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row>
    <row r="130" spans="1:214"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row>
    <row r="131" spans="1:214"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row>
    <row r="132" spans="1:214"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row>
    <row r="133" spans="1:214"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row>
    <row r="134" spans="1:214"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row>
    <row r="135" spans="1:214"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row>
    <row r="136" spans="1:214"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row>
    <row r="137" spans="1:214"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row>
    <row r="138" spans="1:214"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row>
    <row r="139" spans="1:214"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row>
    <row r="140" spans="1:214"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row>
    <row r="141" spans="1:214"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row>
    <row r="142" spans="1:214"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row>
    <row r="143" spans="1:214"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row>
    <row r="144" spans="1:214"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row>
    <row r="145" spans="1:214"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row>
    <row r="146" spans="1:214"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row>
    <row r="147" spans="1:214"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row>
    <row r="148" spans="1:214"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row>
    <row r="149" spans="1:214"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row>
    <row r="150" spans="1:214"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row>
    <row r="151" spans="1:214"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row>
    <row r="152" spans="1:214"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row>
    <row r="153" spans="1:214"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row>
    <row r="154" spans="1:214"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row>
    <row r="155" spans="1:214"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row>
    <row r="156" spans="1:214"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row>
    <row r="157" spans="1:214"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row>
    <row r="158" spans="1:214"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row>
    <row r="159" spans="1:214"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row>
    <row r="160" spans="1:214"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row>
    <row r="161" spans="1:214"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row>
    <row r="162" spans="1:214"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row>
    <row r="163" spans="1:214"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row>
    <row r="164" spans="1:214"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row>
    <row r="165" spans="1:214"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row>
    <row r="166" spans="1:214"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row>
    <row r="167" spans="1:214"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row>
    <row r="168" spans="1:214"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row>
    <row r="169" spans="1:214"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row>
    <row r="170" spans="1:214"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row>
    <row r="171" spans="1:214"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row>
    <row r="172" spans="1:214"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row>
    <row r="173" spans="1:214"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row>
    <row r="174" spans="1:214"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row>
    <row r="175" spans="1:214"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row>
    <row r="176" spans="1:214"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row>
    <row r="177" spans="1:214"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row>
    <row r="178" spans="1:214"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row>
    <row r="179" spans="1:214"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row>
    <row r="180" spans="1:214"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row>
    <row r="181" spans="1:214"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row>
    <row r="182" spans="1:214"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row>
    <row r="183" spans="1:214"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row>
    <row r="184" spans="1:214"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row>
    <row r="185" spans="1:214"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row>
    <row r="186" spans="1:214"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row>
    <row r="187" spans="1:214"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row>
    <row r="188" spans="1:214"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row>
    <row r="189" spans="1:214"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row>
    <row r="190" spans="1:214"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row>
    <row r="191" spans="1:214"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row>
    <row r="192" spans="1:214"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row>
    <row r="193" spans="1:214"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row>
    <row r="194" spans="1:214"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row>
    <row r="195" spans="1:214"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row>
    <row r="196" spans="1:214"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row>
    <row r="197" spans="1:214"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row>
    <row r="198" spans="1:214"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row>
    <row r="199" spans="1:214"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row>
    <row r="200" spans="1:214"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row>
    <row r="201" spans="1:214"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row>
    <row r="202" spans="1:214"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row>
    <row r="203" spans="1:214"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row>
    <row r="204" spans="1:214"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row>
    <row r="205" spans="1:214"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row>
    <row r="206" spans="1:214"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row>
    <row r="207" spans="1:214"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row>
    <row r="208" spans="1:214"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row>
    <row r="209" spans="1:214"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row>
    <row r="210" spans="1:214"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row>
    <row r="211" spans="1:214"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row>
    <row r="212" spans="1:214"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row>
    <row r="213" spans="1:214"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row>
    <row r="214" spans="1:214"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row>
    <row r="215" spans="1:214"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row>
    <row r="216" spans="1:214"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row>
    <row r="217" spans="1:214"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row>
    <row r="218" spans="1:214"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row>
    <row r="219" spans="1:214"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row>
    <row r="220" spans="1:214"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row>
    <row r="221" spans="1:214"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row>
    <row r="222" spans="1:214"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row>
    <row r="223" spans="1:214"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row>
    <row r="224" spans="1:214"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row>
    <row r="225" spans="1:214"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row>
    <row r="226" spans="1:214"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row>
    <row r="227" spans="1:214"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row>
    <row r="228" spans="1:214"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row>
    <row r="229" spans="1:214"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row>
    <row r="230" spans="1:214"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row>
    <row r="231" spans="1:214"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row>
    <row r="232" spans="1:214"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row>
    <row r="233" spans="1:214"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row>
    <row r="234" spans="1:214"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row>
    <row r="235" spans="1:214"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row>
    <row r="236" spans="1:214"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row>
    <row r="237" spans="1:214"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row>
    <row r="238" spans="1:214"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row>
    <row r="239" spans="1:214"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row>
    <row r="240" spans="1:214"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row>
    <row r="241" spans="1:214"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row>
    <row r="242" spans="1:214"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row>
    <row r="243" spans="1:214"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row>
    <row r="244" spans="1:214"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row>
    <row r="245" spans="1:214" x14ac:dyDescent="0.2">
      <c r="A245" s="106"/>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F245"/>
  <sheetViews>
    <sheetView workbookViewId="0">
      <pane xSplit="1" topLeftCell="B1" activePane="topRight" state="frozen"/>
      <selection activeCell="A10" sqref="A10"/>
      <selection pane="topRight" activeCell="A19" sqref="A19"/>
    </sheetView>
  </sheetViews>
  <sheetFormatPr defaultRowHeight="12.75" x14ac:dyDescent="0.2"/>
  <cols>
    <col min="1" max="1" width="43.85546875" style="5" customWidth="1"/>
    <col min="2" max="214" width="9.5703125" style="106" customWidth="1"/>
  </cols>
  <sheetData>
    <row r="1" spans="1:214" ht="24" x14ac:dyDescent="0.2">
      <c r="A1" s="47" t="s">
        <v>50</v>
      </c>
    </row>
    <row r="2" spans="1:214" x14ac:dyDescent="0.2">
      <c r="A2" s="196" t="s">
        <v>276</v>
      </c>
    </row>
    <row r="3" spans="1:214" x14ac:dyDescent="0.2">
      <c r="A3" s="132" t="s">
        <v>301</v>
      </c>
    </row>
    <row r="4" spans="1:214" s="11" customFormat="1" ht="21.75" customHeight="1" x14ac:dyDescent="0.2">
      <c r="A4" s="74" t="s">
        <v>52</v>
      </c>
      <c r="B4" s="73">
        <f>'НСЛ| FIT18'!B4</f>
        <v>45444</v>
      </c>
      <c r="C4" s="73">
        <f>'НСЛ| FIT18'!C4</f>
        <v>45446</v>
      </c>
      <c r="D4" s="73">
        <f>'НСЛ| FIT18'!D4</f>
        <v>45451</v>
      </c>
      <c r="E4" s="73">
        <f>'НСЛ| FIT18'!E4</f>
        <v>45452</v>
      </c>
      <c r="F4" s="73">
        <f>'НСЛ| FIT18'!F4</f>
        <v>45457</v>
      </c>
      <c r="G4" s="73">
        <f>'НСЛ| FIT18'!G4</f>
        <v>45460</v>
      </c>
      <c r="H4" s="73">
        <f>'НСЛ| FIT18'!H4</f>
        <v>45465</v>
      </c>
      <c r="I4" s="73">
        <f>'НСЛ| FIT18'!I4</f>
        <v>45468</v>
      </c>
      <c r="J4" s="73">
        <f>'НСЛ| FIT18'!J4</f>
        <v>45471</v>
      </c>
      <c r="K4" s="73">
        <f>'НСЛ| FIT18'!K4</f>
        <v>45473</v>
      </c>
      <c r="L4" s="73">
        <f>'НСЛ| FIT18'!L4</f>
        <v>45474</v>
      </c>
      <c r="M4" s="73">
        <f>'НСЛ| FIT18'!M4</f>
        <v>45478</v>
      </c>
      <c r="N4" s="73">
        <f>'НСЛ| FIT18'!N4</f>
        <v>45481</v>
      </c>
      <c r="O4" s="73">
        <f>'НСЛ| FIT18'!O4</f>
        <v>45485</v>
      </c>
      <c r="P4" s="73">
        <f>'НСЛ| FIT18'!P4</f>
        <v>45488</v>
      </c>
      <c r="Q4" s="73">
        <f>'НСЛ| FIT18'!Q4</f>
        <v>45492</v>
      </c>
      <c r="R4" s="73">
        <f>'НСЛ| FIT18'!R4</f>
        <v>45495</v>
      </c>
      <c r="S4" s="73">
        <f>'НСЛ| FIT18'!S4</f>
        <v>45499</v>
      </c>
      <c r="T4" s="73">
        <f>'НСЛ| FIT18'!T4</f>
        <v>45502</v>
      </c>
      <c r="U4" s="73">
        <f>'НСЛ| FIT18'!U4</f>
        <v>45505</v>
      </c>
      <c r="V4" s="73">
        <f>'НСЛ| FIT18'!V4</f>
        <v>45506</v>
      </c>
      <c r="W4" s="73">
        <f>'НСЛ| FIT18'!W4</f>
        <v>45509</v>
      </c>
      <c r="X4" s="73">
        <f>'НСЛ| FIT18'!X4</f>
        <v>45513</v>
      </c>
      <c r="Y4" s="73">
        <f>'НСЛ| FIT18'!Y4</f>
        <v>45516</v>
      </c>
      <c r="Z4" s="73">
        <f>'НСЛ| FIT18'!Z4</f>
        <v>45520</v>
      </c>
      <c r="AA4" s="73">
        <f>'НСЛ| FIT18'!AA4</f>
        <v>45523</v>
      </c>
      <c r="AB4" s="73">
        <f>'НСЛ| FIT18'!AB4</f>
        <v>45526</v>
      </c>
      <c r="AC4" s="73">
        <f>'НСЛ| FIT18'!AC4</f>
        <v>45532</v>
      </c>
      <c r="AD4" s="73">
        <f>'НСЛ| FIT18'!AD4</f>
        <v>45534</v>
      </c>
      <c r="AE4" s="73">
        <f>'НСЛ| FIT18'!AE4</f>
        <v>45536</v>
      </c>
      <c r="AF4" s="73">
        <f>'НСЛ| FIT18'!AF4</f>
        <v>45537</v>
      </c>
      <c r="AG4" s="73">
        <f>'НСЛ| FIT18'!AG4</f>
        <v>45541</v>
      </c>
      <c r="AH4" s="73">
        <f>'НСЛ| FIT18'!AH4</f>
        <v>45544</v>
      </c>
      <c r="AI4" s="73">
        <f>'НСЛ| FIT18'!AI4</f>
        <v>45548</v>
      </c>
      <c r="AJ4" s="73">
        <f>'НСЛ| FIT18'!AJ4</f>
        <v>45551</v>
      </c>
      <c r="AK4" s="73">
        <f>'НСЛ| FIT18'!AK4</f>
        <v>45555</v>
      </c>
      <c r="AL4" s="73">
        <f>'НСЛ| FIT18'!AL4</f>
        <v>45558</v>
      </c>
      <c r="AM4" s="73">
        <f>'НСЛ| FIT18'!AM4</f>
        <v>45562</v>
      </c>
      <c r="AN4" s="73">
        <f>'НСЛ| FIT18'!AN4</f>
        <v>45565</v>
      </c>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c r="FP4" s="179"/>
      <c r="FQ4" s="179"/>
      <c r="FR4" s="179"/>
      <c r="FS4" s="179"/>
      <c r="FT4" s="179"/>
      <c r="FU4" s="179"/>
      <c r="FV4" s="179"/>
      <c r="FW4" s="179"/>
      <c r="FX4" s="179"/>
      <c r="FY4" s="179"/>
      <c r="FZ4" s="179"/>
      <c r="GA4" s="179"/>
      <c r="GB4" s="179"/>
      <c r="GC4" s="179"/>
      <c r="GD4" s="179"/>
      <c r="GE4" s="179"/>
      <c r="GF4" s="179"/>
      <c r="GG4" s="179"/>
      <c r="GH4" s="179"/>
      <c r="GI4" s="179"/>
      <c r="GJ4" s="179"/>
      <c r="GK4" s="179"/>
      <c r="GL4" s="179"/>
      <c r="GM4" s="179"/>
      <c r="GN4" s="179"/>
      <c r="GO4" s="179"/>
      <c r="GP4" s="179"/>
      <c r="GQ4" s="179"/>
      <c r="GR4" s="179"/>
      <c r="GS4" s="179"/>
      <c r="GT4" s="179"/>
      <c r="GU4" s="179"/>
      <c r="GV4" s="179"/>
      <c r="GW4" s="179"/>
      <c r="GX4" s="179"/>
      <c r="GY4" s="179"/>
      <c r="GZ4" s="179"/>
      <c r="HA4" s="179"/>
      <c r="HB4" s="179"/>
      <c r="HC4" s="179"/>
      <c r="HD4" s="179"/>
      <c r="HE4" s="179"/>
      <c r="HF4" s="179"/>
    </row>
    <row r="5" spans="1:214" s="11" customFormat="1" ht="21.75" customHeight="1" x14ac:dyDescent="0.2">
      <c r="A5" s="74"/>
      <c r="B5" s="73">
        <f>'НСЛ| FIT18'!B5</f>
        <v>45445</v>
      </c>
      <c r="C5" s="73">
        <f>'НСЛ| FIT18'!C5</f>
        <v>45450</v>
      </c>
      <c r="D5" s="73">
        <f>'НСЛ| FIT18'!D5</f>
        <v>45451</v>
      </c>
      <c r="E5" s="73">
        <f>'НСЛ| FIT18'!E5</f>
        <v>45456</v>
      </c>
      <c r="F5" s="73">
        <f>'НСЛ| FIT18'!F5</f>
        <v>45459</v>
      </c>
      <c r="G5" s="73">
        <f>'НСЛ| FIT18'!G5</f>
        <v>45464</v>
      </c>
      <c r="H5" s="73">
        <f>'НСЛ| FIT18'!H5</f>
        <v>45467</v>
      </c>
      <c r="I5" s="73">
        <f>'НСЛ| FIT18'!I5</f>
        <v>45470</v>
      </c>
      <c r="J5" s="73">
        <f>'НСЛ| FIT18'!J5</f>
        <v>45472</v>
      </c>
      <c r="K5" s="73">
        <f>'НСЛ| FIT18'!K5</f>
        <v>45473</v>
      </c>
      <c r="L5" s="73">
        <f>'НСЛ| FIT18'!L5</f>
        <v>45477</v>
      </c>
      <c r="M5" s="73">
        <f>'НСЛ| FIT18'!M5</f>
        <v>45480</v>
      </c>
      <c r="N5" s="73">
        <f>'НСЛ| FIT18'!N5</f>
        <v>45484</v>
      </c>
      <c r="O5" s="73">
        <f>'НСЛ| FIT18'!O5</f>
        <v>45487</v>
      </c>
      <c r="P5" s="73">
        <f>'НСЛ| FIT18'!P5</f>
        <v>45491</v>
      </c>
      <c r="Q5" s="73">
        <f>'НСЛ| FIT18'!Q5</f>
        <v>45494</v>
      </c>
      <c r="R5" s="73">
        <f>'НСЛ| FIT18'!R5</f>
        <v>45498</v>
      </c>
      <c r="S5" s="73">
        <f>'НСЛ| FIT18'!S5</f>
        <v>45501</v>
      </c>
      <c r="T5" s="73">
        <f>'НСЛ| FIT18'!T5</f>
        <v>45504</v>
      </c>
      <c r="U5" s="73">
        <f>'НСЛ| FIT18'!U5</f>
        <v>45505</v>
      </c>
      <c r="V5" s="73">
        <f>'НСЛ| FIT18'!V5</f>
        <v>45508</v>
      </c>
      <c r="W5" s="73">
        <f>'НСЛ| FIT18'!W5</f>
        <v>45512</v>
      </c>
      <c r="X5" s="73">
        <f>'НСЛ| FIT18'!X5</f>
        <v>45515</v>
      </c>
      <c r="Y5" s="73">
        <f>'НСЛ| FIT18'!Y5</f>
        <v>45519</v>
      </c>
      <c r="Z5" s="73">
        <f>'НСЛ| FIT18'!Z5</f>
        <v>45522</v>
      </c>
      <c r="AA5" s="73">
        <f>'НСЛ| FIT18'!AA5</f>
        <v>45525</v>
      </c>
      <c r="AB5" s="73">
        <f>'НСЛ| FIT18'!AB5</f>
        <v>45531</v>
      </c>
      <c r="AC5" s="73">
        <f>'НСЛ| FIT18'!AC5</f>
        <v>45533</v>
      </c>
      <c r="AD5" s="73">
        <f>'НСЛ| FIT18'!AD5</f>
        <v>45535</v>
      </c>
      <c r="AE5" s="73">
        <f>'НСЛ| FIT18'!AE5</f>
        <v>45536</v>
      </c>
      <c r="AF5" s="73">
        <f>'НСЛ| FIT18'!AF5</f>
        <v>45540</v>
      </c>
      <c r="AG5" s="73">
        <f>'НСЛ| FIT18'!AG5</f>
        <v>45543</v>
      </c>
      <c r="AH5" s="73">
        <f>'НСЛ| FIT18'!AH5</f>
        <v>45547</v>
      </c>
      <c r="AI5" s="73">
        <f>'НСЛ| FIT18'!AI5</f>
        <v>45550</v>
      </c>
      <c r="AJ5" s="73">
        <f>'НСЛ| FIT18'!AJ5</f>
        <v>45554</v>
      </c>
      <c r="AK5" s="73">
        <f>'НСЛ| FIT18'!AK5</f>
        <v>45557</v>
      </c>
      <c r="AL5" s="73">
        <f>'НСЛ| FIT18'!AL5</f>
        <v>45561</v>
      </c>
      <c r="AM5" s="73">
        <f>'НСЛ| FIT18'!AM5</f>
        <v>45564</v>
      </c>
      <c r="AN5" s="73">
        <f>'НСЛ| FIT18'!AN5</f>
        <v>45565</v>
      </c>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c r="FP5" s="179"/>
      <c r="FQ5" s="179"/>
      <c r="FR5" s="179"/>
      <c r="FS5" s="179"/>
      <c r="FT5" s="179"/>
      <c r="FU5" s="179"/>
      <c r="FV5" s="179"/>
      <c r="FW5" s="179"/>
      <c r="FX5" s="179"/>
      <c r="FY5" s="179"/>
      <c r="FZ5" s="179"/>
      <c r="GA5" s="179"/>
      <c r="GB5" s="179"/>
      <c r="GC5" s="179"/>
      <c r="GD5" s="179"/>
      <c r="GE5" s="179"/>
      <c r="GF5" s="179"/>
      <c r="GG5" s="179"/>
      <c r="GH5" s="179"/>
      <c r="GI5" s="179"/>
      <c r="GJ5" s="179"/>
      <c r="GK5" s="179"/>
      <c r="GL5" s="179"/>
      <c r="GM5" s="179"/>
      <c r="GN5" s="179"/>
      <c r="GO5" s="179"/>
      <c r="GP5" s="179"/>
      <c r="GQ5" s="179"/>
      <c r="GR5" s="179"/>
      <c r="GS5" s="179"/>
      <c r="GT5" s="179"/>
      <c r="GU5" s="179"/>
      <c r="GV5" s="179"/>
      <c r="GW5" s="179"/>
      <c r="GX5" s="179"/>
      <c r="GY5" s="179"/>
      <c r="GZ5" s="179"/>
      <c r="HA5" s="179"/>
      <c r="HB5" s="179"/>
      <c r="HC5" s="179"/>
      <c r="HD5" s="179"/>
      <c r="HE5" s="179"/>
      <c r="HF5" s="179"/>
    </row>
    <row r="6" spans="1:214" s="11" customFormat="1" x14ac:dyDescent="0.2">
      <c r="A6" s="33" t="s">
        <v>53</v>
      </c>
      <c r="B6" s="136"/>
      <c r="C6" s="136"/>
      <c r="D6" s="136"/>
      <c r="E6" s="136"/>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c r="DT6" s="180"/>
      <c r="DU6" s="180"/>
      <c r="DV6" s="180"/>
      <c r="DW6" s="180"/>
      <c r="DX6" s="180"/>
      <c r="DY6" s="180"/>
      <c r="DZ6" s="180"/>
      <c r="EA6" s="180"/>
      <c r="EB6" s="180"/>
      <c r="EC6" s="180"/>
      <c r="ED6" s="180"/>
      <c r="EE6" s="180"/>
      <c r="EF6" s="180"/>
      <c r="EG6" s="180"/>
      <c r="EH6" s="180"/>
      <c r="EI6" s="180"/>
      <c r="EJ6" s="180"/>
      <c r="EK6" s="180"/>
      <c r="EL6" s="180"/>
      <c r="EM6" s="180"/>
      <c r="EN6" s="180"/>
      <c r="EO6" s="180"/>
      <c r="EP6" s="180"/>
      <c r="EQ6" s="180"/>
      <c r="ER6" s="180"/>
      <c r="ES6" s="180"/>
      <c r="ET6" s="180"/>
      <c r="EU6" s="180"/>
      <c r="EV6" s="180"/>
      <c r="EW6" s="180"/>
      <c r="EX6" s="180"/>
      <c r="EY6" s="180"/>
      <c r="EZ6" s="180"/>
      <c r="FA6" s="180"/>
      <c r="FB6" s="180"/>
      <c r="FC6" s="180"/>
      <c r="FD6" s="180"/>
      <c r="FE6" s="180"/>
      <c r="FF6" s="180"/>
      <c r="FG6" s="180"/>
      <c r="FH6" s="180"/>
      <c r="FI6" s="180"/>
      <c r="FJ6" s="180"/>
      <c r="FK6" s="180"/>
      <c r="FL6" s="180"/>
      <c r="FM6" s="180"/>
      <c r="FN6" s="180"/>
      <c r="FO6" s="180"/>
      <c r="FP6" s="180"/>
      <c r="FQ6" s="180"/>
      <c r="FR6" s="180"/>
      <c r="FS6" s="180"/>
      <c r="FT6" s="180"/>
      <c r="FU6" s="180"/>
      <c r="FV6" s="180"/>
      <c r="FW6" s="180"/>
      <c r="FX6" s="180"/>
      <c r="FY6" s="180"/>
      <c r="FZ6" s="180"/>
      <c r="GA6" s="180"/>
      <c r="GB6" s="180"/>
      <c r="GC6" s="180"/>
      <c r="GD6" s="180"/>
      <c r="GE6" s="180"/>
      <c r="GF6" s="180"/>
      <c r="GG6" s="180"/>
      <c r="GH6" s="180"/>
      <c r="GI6" s="180"/>
      <c r="GJ6" s="180"/>
      <c r="GK6" s="180"/>
      <c r="GL6" s="180"/>
      <c r="GM6" s="180"/>
      <c r="GN6" s="180"/>
      <c r="GO6" s="180"/>
      <c r="GP6" s="180"/>
      <c r="GQ6" s="180"/>
      <c r="GR6" s="180"/>
      <c r="GS6" s="180"/>
      <c r="GT6" s="180"/>
      <c r="GU6" s="180"/>
      <c r="GV6" s="180"/>
      <c r="GW6" s="180"/>
      <c r="GX6" s="180"/>
      <c r="GY6" s="180"/>
      <c r="GZ6" s="180"/>
      <c r="HA6" s="180"/>
      <c r="HB6" s="180"/>
      <c r="HC6" s="180"/>
      <c r="HD6" s="180"/>
      <c r="HE6" s="180"/>
      <c r="HF6" s="180"/>
    </row>
    <row r="7" spans="1:214" s="11" customFormat="1" x14ac:dyDescent="0.2">
      <c r="A7" s="42">
        <v>1</v>
      </c>
      <c r="B7" s="84">
        <f>'BAR BB| Open rates'!O6*0.9*0.87+25</f>
        <v>6210.7</v>
      </c>
      <c r="C7" s="84">
        <f>'BAR BB| Open rates'!P6*0.9*0.87+25</f>
        <v>7776.7</v>
      </c>
      <c r="D7" s="84">
        <f>'BAR BB| Open rates'!Q6*0.9*0.87+25</f>
        <v>6210.7</v>
      </c>
      <c r="E7" s="84">
        <f>'BAR BB| Open rates'!R6*0.9*0.87+25</f>
        <v>4409.8</v>
      </c>
      <c r="F7" s="84">
        <f>'BAR BB| Open rates'!S6*0.9*0.87+25</f>
        <v>4409.8</v>
      </c>
      <c r="G7" s="84">
        <f>'BAR BB| Open rates'!T6*0.9*0.87+25</f>
        <v>8559.7000000000007</v>
      </c>
      <c r="H7" s="84">
        <f>'BAR BB| Open rates'!U6*0.9*0.87+25</f>
        <v>6210.7</v>
      </c>
      <c r="I7" s="84">
        <f>'BAR BB| Open rates'!V6*0.9*0.87+25</f>
        <v>6210.7</v>
      </c>
      <c r="J7" s="84">
        <f>'BAR BB| Open rates'!W6*0.9*0.87+25</f>
        <v>7776.7</v>
      </c>
      <c r="K7" s="84">
        <f>'BAR BB| Open rates'!X6*0.9*0.87+25</f>
        <v>7776.7</v>
      </c>
      <c r="L7" s="84">
        <f>'BAR BB| Open rates'!Y6*0.9*0.87+25</f>
        <v>6210.7</v>
      </c>
      <c r="M7" s="84">
        <f>'BAR BB| Open rates'!Z6*0.9*0.87+25</f>
        <v>6993.7</v>
      </c>
      <c r="N7" s="84">
        <f>'BAR BB| Open rates'!AA6*0.9*0.87+25</f>
        <v>6210.7</v>
      </c>
      <c r="O7" s="84">
        <f>'BAR BB| Open rates'!AB6*0.9*0.87+25</f>
        <v>6993.7</v>
      </c>
      <c r="P7" s="84">
        <f>'BAR BB| Open rates'!AC6*0.9*0.87+25</f>
        <v>6210.7</v>
      </c>
      <c r="Q7" s="84">
        <f>'BAR BB| Open rates'!AD6*0.9*0.87+25</f>
        <v>6993.7</v>
      </c>
      <c r="R7" s="84">
        <f>'BAR BB| Open rates'!AE6*0.9*0.87+25</f>
        <v>6210.7</v>
      </c>
      <c r="S7" s="84">
        <f>'BAR BB| Open rates'!AF6*0.9*0.87+25</f>
        <v>6993.7</v>
      </c>
      <c r="T7" s="84">
        <f>'BAR BB| Open rates'!AG6*0.9*0.87+25</f>
        <v>6210.7</v>
      </c>
      <c r="U7" s="84">
        <f>'BAR BB| Open rates'!AH6*0.9*0.87+25</f>
        <v>6210.7</v>
      </c>
      <c r="V7" s="84">
        <f>'BAR BB| Open rates'!AI6*0.9*0.87+25</f>
        <v>6993.7</v>
      </c>
      <c r="W7" s="84">
        <f>'BAR BB| Open rates'!AJ6*0.9*0.87+25</f>
        <v>6993.7</v>
      </c>
      <c r="X7" s="84">
        <f>'BAR BB| Open rates'!AK6*0.9*0.87+25</f>
        <v>7776.7</v>
      </c>
      <c r="Y7" s="84">
        <f>'BAR BB| Open rates'!AL6*0.9*0.87+25</f>
        <v>6993.7</v>
      </c>
      <c r="Z7" s="84">
        <f>'BAR BB| Open rates'!AM6*0.9*0.87+25</f>
        <v>7776.7</v>
      </c>
      <c r="AA7" s="84">
        <f>'BAR BB| Open rates'!AN6*0.9*0.87+25</f>
        <v>6993.7</v>
      </c>
      <c r="AB7" s="84">
        <f>'BAR BB| Open rates'!AO6*0.9*0.87+25</f>
        <v>7776.7</v>
      </c>
      <c r="AC7" s="84">
        <f>'BAR BB| Open rates'!AP6*0.9*0.87+25</f>
        <v>6993.7</v>
      </c>
      <c r="AD7" s="84">
        <f>'BAR BB| Open rates'!AQ6*0.9*0.87+25</f>
        <v>6993.7</v>
      </c>
      <c r="AE7" s="84">
        <f>'BAR BB| Open rates'!AR6*0.9*0.87+25</f>
        <v>6993.7</v>
      </c>
      <c r="AF7" s="84">
        <f>'BAR BB| Open rates'!AS6*0.9*0.87+25</f>
        <v>5427.7</v>
      </c>
      <c r="AG7" s="84">
        <f>'BAR BB| Open rates'!AT6*0.9*0.87+25</f>
        <v>6210.7</v>
      </c>
      <c r="AH7" s="84">
        <f>'BAR BB| Open rates'!AU6*0.9*0.87+25</f>
        <v>5427.7</v>
      </c>
      <c r="AI7" s="84">
        <f>'BAR BB| Open rates'!AV6*0.9*0.87+25</f>
        <v>6210.7</v>
      </c>
      <c r="AJ7" s="84">
        <f>'BAR BB| Open rates'!AW6*0.9*0.87+25</f>
        <v>5427.7</v>
      </c>
      <c r="AK7" s="84">
        <f>'BAR BB| Open rates'!AX6*0.9*0.87+25</f>
        <v>6210.7</v>
      </c>
      <c r="AL7" s="84">
        <f>'BAR BB| Open rates'!AY6*0.9*0.87+25</f>
        <v>5427.7</v>
      </c>
      <c r="AM7" s="84">
        <f>'BAR BB| Open rates'!AZ6*0.9*0.87+25</f>
        <v>6210.7</v>
      </c>
      <c r="AN7" s="84">
        <f>'BAR BB| Open rates'!BA6*0.9*0.87+25</f>
        <v>5427.7</v>
      </c>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c r="GQ7" s="131"/>
      <c r="GR7" s="131"/>
      <c r="GS7" s="131"/>
      <c r="GT7" s="131"/>
      <c r="GU7" s="131"/>
      <c r="GV7" s="131"/>
      <c r="GW7" s="131"/>
      <c r="GX7" s="131"/>
      <c r="GY7" s="131"/>
      <c r="GZ7" s="131"/>
      <c r="HA7" s="131"/>
      <c r="HB7" s="131"/>
      <c r="HC7" s="131"/>
      <c r="HD7" s="131"/>
      <c r="HE7" s="131"/>
      <c r="HF7" s="131"/>
    </row>
    <row r="8" spans="1:214" s="11" customFormat="1" x14ac:dyDescent="0.2">
      <c r="A8" s="42">
        <v>2</v>
      </c>
      <c r="B8" s="84">
        <f>'BAR BB| Open rates'!O7*0.9*0.87+25</f>
        <v>7150.3</v>
      </c>
      <c r="C8" s="84">
        <f>'BAR BB| Open rates'!P7*0.9*0.87+25</f>
        <v>8716.2999999999993</v>
      </c>
      <c r="D8" s="84">
        <f>'BAR BB| Open rates'!Q7*0.9*0.87+25</f>
        <v>7150.3</v>
      </c>
      <c r="E8" s="84">
        <f>'BAR BB| Open rates'!R7*0.9*0.87+25</f>
        <v>5349.4</v>
      </c>
      <c r="F8" s="84">
        <f>'BAR BB| Open rates'!S7*0.9*0.87+25</f>
        <v>5349.4</v>
      </c>
      <c r="G8" s="84">
        <f>'BAR BB| Open rates'!T7*0.9*0.87+25</f>
        <v>9499.2999999999993</v>
      </c>
      <c r="H8" s="84">
        <f>'BAR BB| Open rates'!U7*0.9*0.87+25</f>
        <v>7150.3</v>
      </c>
      <c r="I8" s="84">
        <f>'BAR BB| Open rates'!V7*0.9*0.87+25</f>
        <v>7150.3</v>
      </c>
      <c r="J8" s="84">
        <f>'BAR BB| Open rates'!W7*0.9*0.87+25</f>
        <v>8716.2999999999993</v>
      </c>
      <c r="K8" s="84">
        <f>'BAR BB| Open rates'!X7*0.9*0.87+25</f>
        <v>8716.2999999999993</v>
      </c>
      <c r="L8" s="84">
        <f>'BAR BB| Open rates'!Y7*0.9*0.87+25</f>
        <v>7150.3</v>
      </c>
      <c r="M8" s="84">
        <f>'BAR BB| Open rates'!Z7*0.9*0.87+25</f>
        <v>7933.3</v>
      </c>
      <c r="N8" s="84">
        <f>'BAR BB| Open rates'!AA7*0.9*0.87+25</f>
        <v>7150.3</v>
      </c>
      <c r="O8" s="84">
        <f>'BAR BB| Open rates'!AB7*0.9*0.87+25</f>
        <v>7933.3</v>
      </c>
      <c r="P8" s="84">
        <f>'BAR BB| Open rates'!AC7*0.9*0.87+25</f>
        <v>7150.3</v>
      </c>
      <c r="Q8" s="84">
        <f>'BAR BB| Open rates'!AD7*0.9*0.87+25</f>
        <v>7933.3</v>
      </c>
      <c r="R8" s="84">
        <f>'BAR BB| Open rates'!AE7*0.9*0.87+25</f>
        <v>7150.3</v>
      </c>
      <c r="S8" s="84">
        <f>'BAR BB| Open rates'!AF7*0.9*0.87+25</f>
        <v>7933.3</v>
      </c>
      <c r="T8" s="84">
        <f>'BAR BB| Open rates'!AG7*0.9*0.87+25</f>
        <v>7150.3</v>
      </c>
      <c r="U8" s="84">
        <f>'BAR BB| Open rates'!AH7*0.9*0.87+25</f>
        <v>7150.3</v>
      </c>
      <c r="V8" s="84">
        <f>'BAR BB| Open rates'!AI7*0.9*0.87+25</f>
        <v>7933.3</v>
      </c>
      <c r="W8" s="84">
        <f>'BAR BB| Open rates'!AJ7*0.9*0.87+25</f>
        <v>7933.3</v>
      </c>
      <c r="X8" s="84">
        <f>'BAR BB| Open rates'!AK7*0.9*0.87+25</f>
        <v>8716.2999999999993</v>
      </c>
      <c r="Y8" s="84">
        <f>'BAR BB| Open rates'!AL7*0.9*0.87+25</f>
        <v>7933.3</v>
      </c>
      <c r="Z8" s="84">
        <f>'BAR BB| Open rates'!AM7*0.9*0.87+25</f>
        <v>8716.2999999999993</v>
      </c>
      <c r="AA8" s="84">
        <f>'BAR BB| Open rates'!AN7*0.9*0.87+25</f>
        <v>7933.3</v>
      </c>
      <c r="AB8" s="84">
        <f>'BAR BB| Open rates'!AO7*0.9*0.87+25</f>
        <v>8716.2999999999993</v>
      </c>
      <c r="AC8" s="84">
        <f>'BAR BB| Open rates'!AP7*0.9*0.87+25</f>
        <v>7933.3</v>
      </c>
      <c r="AD8" s="84">
        <f>'BAR BB| Open rates'!AQ7*0.9*0.87+25</f>
        <v>7933.3</v>
      </c>
      <c r="AE8" s="84">
        <f>'BAR BB| Open rates'!AR7*0.9*0.87+25</f>
        <v>7933.3</v>
      </c>
      <c r="AF8" s="84">
        <f>'BAR BB| Open rates'!AS7*0.9*0.87+25</f>
        <v>6367.3</v>
      </c>
      <c r="AG8" s="84">
        <f>'BAR BB| Open rates'!AT7*0.9*0.87+25</f>
        <v>7150.3</v>
      </c>
      <c r="AH8" s="84">
        <f>'BAR BB| Open rates'!AU7*0.9*0.87+25</f>
        <v>6367.3</v>
      </c>
      <c r="AI8" s="84">
        <f>'BAR BB| Open rates'!AV7*0.9*0.87+25</f>
        <v>7150.3</v>
      </c>
      <c r="AJ8" s="84">
        <f>'BAR BB| Open rates'!AW7*0.9*0.87+25</f>
        <v>6367.3</v>
      </c>
      <c r="AK8" s="84">
        <f>'BAR BB| Open rates'!AX7*0.9*0.87+25</f>
        <v>7150.3</v>
      </c>
      <c r="AL8" s="84">
        <f>'BAR BB| Open rates'!AY7*0.9*0.87+25</f>
        <v>6367.3</v>
      </c>
      <c r="AM8" s="84">
        <f>'BAR BB| Open rates'!AZ7*0.9*0.87+25</f>
        <v>7150.3</v>
      </c>
      <c r="AN8" s="84">
        <f>'BAR BB| Open rates'!BA7*0.9*0.87+25</f>
        <v>6367.3</v>
      </c>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c r="GQ8" s="131"/>
      <c r="GR8" s="131"/>
      <c r="GS8" s="131"/>
      <c r="GT8" s="131"/>
      <c r="GU8" s="131"/>
      <c r="GV8" s="131"/>
      <c r="GW8" s="131"/>
      <c r="GX8" s="131"/>
      <c r="GY8" s="131"/>
      <c r="GZ8" s="131"/>
      <c r="HA8" s="131"/>
      <c r="HB8" s="131"/>
      <c r="HC8" s="131"/>
      <c r="HD8" s="131"/>
      <c r="HE8" s="131"/>
      <c r="HF8" s="131"/>
    </row>
    <row r="9" spans="1:214"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c r="GR9" s="131"/>
      <c r="GS9" s="131"/>
      <c r="GT9" s="131"/>
      <c r="GU9" s="131"/>
      <c r="GV9" s="131"/>
      <c r="GW9" s="131"/>
      <c r="GX9" s="131"/>
      <c r="GY9" s="131"/>
      <c r="GZ9" s="131"/>
      <c r="HA9" s="131"/>
      <c r="HB9" s="131"/>
      <c r="HC9" s="131"/>
      <c r="HD9" s="131"/>
      <c r="HE9" s="131"/>
      <c r="HF9" s="131"/>
    </row>
    <row r="10" spans="1:214" s="11" customFormat="1" x14ac:dyDescent="0.2">
      <c r="A10" s="42">
        <v>1</v>
      </c>
      <c r="B10" s="84">
        <f>'BAR BB| Open rates'!O9*0.9*0.87+25</f>
        <v>7776.7</v>
      </c>
      <c r="C10" s="84">
        <f>'BAR BB| Open rates'!P9*0.9*0.87+25</f>
        <v>9342.7000000000007</v>
      </c>
      <c r="D10" s="84">
        <f>'BAR BB| Open rates'!Q9*0.9*0.87+25</f>
        <v>7776.7</v>
      </c>
      <c r="E10" s="84">
        <f>'BAR BB| Open rates'!R9*0.9*0.87+25</f>
        <v>5975.8</v>
      </c>
      <c r="F10" s="84">
        <f>'BAR BB| Open rates'!S9*0.9*0.87+25</f>
        <v>5975.8</v>
      </c>
      <c r="G10" s="84">
        <f>'BAR BB| Open rates'!T9*0.9*0.87+25</f>
        <v>10125.700000000001</v>
      </c>
      <c r="H10" s="84">
        <f>'BAR BB| Open rates'!U9*0.9*0.87+25</f>
        <v>7776.7</v>
      </c>
      <c r="I10" s="84">
        <f>'BAR BB| Open rates'!V9*0.9*0.87+25</f>
        <v>7776.7</v>
      </c>
      <c r="J10" s="84">
        <f>'BAR BB| Open rates'!W9*0.9*0.87+25</f>
        <v>9342.7000000000007</v>
      </c>
      <c r="K10" s="84">
        <f>'BAR BB| Open rates'!X9*0.9*0.87+25</f>
        <v>9342.7000000000007</v>
      </c>
      <c r="L10" s="84">
        <f>'BAR BB| Open rates'!Y9*0.9*0.87+25</f>
        <v>7776.7</v>
      </c>
      <c r="M10" s="84">
        <f>'BAR BB| Open rates'!Z9*0.9*0.87+25</f>
        <v>8559.7000000000007</v>
      </c>
      <c r="N10" s="84">
        <f>'BAR BB| Open rates'!AA9*0.9*0.87+25</f>
        <v>7776.7</v>
      </c>
      <c r="O10" s="84">
        <f>'BAR BB| Open rates'!AB9*0.9*0.87+25</f>
        <v>8559.7000000000007</v>
      </c>
      <c r="P10" s="84">
        <f>'BAR BB| Open rates'!AC9*0.9*0.87+25</f>
        <v>7776.7</v>
      </c>
      <c r="Q10" s="84">
        <f>'BAR BB| Open rates'!AD9*0.9*0.87+25</f>
        <v>8559.7000000000007</v>
      </c>
      <c r="R10" s="84">
        <f>'BAR BB| Open rates'!AE9*0.9*0.87+25</f>
        <v>7776.7</v>
      </c>
      <c r="S10" s="84">
        <f>'BAR BB| Open rates'!AF9*0.9*0.87+25</f>
        <v>8559.7000000000007</v>
      </c>
      <c r="T10" s="84">
        <f>'BAR BB| Open rates'!AG9*0.9*0.87+25</f>
        <v>7776.7</v>
      </c>
      <c r="U10" s="84">
        <f>'BAR BB| Open rates'!AH9*0.9*0.87+25</f>
        <v>7776.7</v>
      </c>
      <c r="V10" s="84">
        <f>'BAR BB| Open rates'!AI9*0.9*0.87+25</f>
        <v>8559.7000000000007</v>
      </c>
      <c r="W10" s="84">
        <f>'BAR BB| Open rates'!AJ9*0.9*0.87+25</f>
        <v>8559.7000000000007</v>
      </c>
      <c r="X10" s="84">
        <f>'BAR BB| Open rates'!AK9*0.9*0.87+25</f>
        <v>9342.7000000000007</v>
      </c>
      <c r="Y10" s="84">
        <f>'BAR BB| Open rates'!AL9*0.9*0.87+25</f>
        <v>8559.7000000000007</v>
      </c>
      <c r="Z10" s="84">
        <f>'BAR BB| Open rates'!AM9*0.9*0.87+25</f>
        <v>9342.7000000000007</v>
      </c>
      <c r="AA10" s="84">
        <f>'BAR BB| Open rates'!AN9*0.9*0.87+25</f>
        <v>8559.7000000000007</v>
      </c>
      <c r="AB10" s="84">
        <f>'BAR BB| Open rates'!AO9*0.9*0.87+25</f>
        <v>9342.7000000000007</v>
      </c>
      <c r="AC10" s="84">
        <f>'BAR BB| Open rates'!AP9*0.9*0.87+25</f>
        <v>8559.7000000000007</v>
      </c>
      <c r="AD10" s="84">
        <f>'BAR BB| Open rates'!AQ9*0.9*0.87+25</f>
        <v>8559.7000000000007</v>
      </c>
      <c r="AE10" s="84">
        <f>'BAR BB| Open rates'!AR9*0.9*0.87+25</f>
        <v>8559.7000000000007</v>
      </c>
      <c r="AF10" s="84">
        <f>'BAR BB| Open rates'!AS9*0.9*0.87+25</f>
        <v>6993.7</v>
      </c>
      <c r="AG10" s="84">
        <f>'BAR BB| Open rates'!AT9*0.9*0.87+25</f>
        <v>7776.7</v>
      </c>
      <c r="AH10" s="84">
        <f>'BAR BB| Open rates'!AU9*0.9*0.87+25</f>
        <v>6993.7</v>
      </c>
      <c r="AI10" s="84">
        <f>'BAR BB| Open rates'!AV9*0.9*0.87+25</f>
        <v>7776.7</v>
      </c>
      <c r="AJ10" s="84">
        <f>'BAR BB| Open rates'!AW9*0.9*0.87+25</f>
        <v>6993.7</v>
      </c>
      <c r="AK10" s="84">
        <f>'BAR BB| Open rates'!AX9*0.9*0.87+25</f>
        <v>7776.7</v>
      </c>
      <c r="AL10" s="84">
        <f>'BAR BB| Open rates'!AY9*0.9*0.87+25</f>
        <v>6993.7</v>
      </c>
      <c r="AM10" s="84">
        <f>'BAR BB| Open rates'!AZ9*0.9*0.87+25</f>
        <v>7776.7</v>
      </c>
      <c r="AN10" s="84">
        <f>'BAR BB| Open rates'!BA9*0.9*0.87+25</f>
        <v>6993.7</v>
      </c>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c r="GQ10" s="131"/>
      <c r="GR10" s="131"/>
      <c r="GS10" s="131"/>
      <c r="GT10" s="131"/>
      <c r="GU10" s="131"/>
      <c r="GV10" s="131"/>
      <c r="GW10" s="131"/>
      <c r="GX10" s="131"/>
      <c r="GY10" s="131"/>
      <c r="GZ10" s="131"/>
      <c r="HA10" s="131"/>
      <c r="HB10" s="131"/>
      <c r="HC10" s="131"/>
      <c r="HD10" s="131"/>
      <c r="HE10" s="131"/>
      <c r="HF10" s="131"/>
    </row>
    <row r="11" spans="1:214" s="11" customFormat="1" x14ac:dyDescent="0.2">
      <c r="A11" s="42">
        <v>2</v>
      </c>
      <c r="B11" s="84">
        <f>'BAR BB| Open rates'!O10*0.9*0.87+25</f>
        <v>8716.2999999999993</v>
      </c>
      <c r="C11" s="84">
        <f>'BAR BB| Open rates'!P10*0.9*0.87+25</f>
        <v>10282.299999999999</v>
      </c>
      <c r="D11" s="84">
        <f>'BAR BB| Open rates'!Q10*0.9*0.87+25</f>
        <v>8716.2999999999993</v>
      </c>
      <c r="E11" s="84">
        <f>'BAR BB| Open rates'!R10*0.9*0.87+25</f>
        <v>6915.4</v>
      </c>
      <c r="F11" s="84">
        <f>'BAR BB| Open rates'!S10*0.9*0.87+25</f>
        <v>6915.4</v>
      </c>
      <c r="G11" s="84">
        <f>'BAR BB| Open rates'!T10*0.9*0.87+25</f>
        <v>11065.3</v>
      </c>
      <c r="H11" s="84">
        <f>'BAR BB| Open rates'!U10*0.9*0.87+25</f>
        <v>8716.2999999999993</v>
      </c>
      <c r="I11" s="84">
        <f>'BAR BB| Open rates'!V10*0.9*0.87+25</f>
        <v>8716.2999999999993</v>
      </c>
      <c r="J11" s="84">
        <f>'BAR BB| Open rates'!W10*0.9*0.87+25</f>
        <v>10282.299999999999</v>
      </c>
      <c r="K11" s="84">
        <f>'BAR BB| Open rates'!X10*0.9*0.87+25</f>
        <v>10282.299999999999</v>
      </c>
      <c r="L11" s="84">
        <f>'BAR BB| Open rates'!Y10*0.9*0.87+25</f>
        <v>8716.2999999999993</v>
      </c>
      <c r="M11" s="84">
        <f>'BAR BB| Open rates'!Z10*0.9*0.87+25</f>
        <v>9499.2999999999993</v>
      </c>
      <c r="N11" s="84">
        <f>'BAR BB| Open rates'!AA10*0.9*0.87+25</f>
        <v>8716.2999999999993</v>
      </c>
      <c r="O11" s="84">
        <f>'BAR BB| Open rates'!AB10*0.9*0.87+25</f>
        <v>9499.2999999999993</v>
      </c>
      <c r="P11" s="84">
        <f>'BAR BB| Open rates'!AC10*0.9*0.87+25</f>
        <v>8716.2999999999993</v>
      </c>
      <c r="Q11" s="84">
        <f>'BAR BB| Open rates'!AD10*0.9*0.87+25</f>
        <v>9499.2999999999993</v>
      </c>
      <c r="R11" s="84">
        <f>'BAR BB| Open rates'!AE10*0.9*0.87+25</f>
        <v>8716.2999999999993</v>
      </c>
      <c r="S11" s="84">
        <f>'BAR BB| Open rates'!AF10*0.9*0.87+25</f>
        <v>9499.2999999999993</v>
      </c>
      <c r="T11" s="84">
        <f>'BAR BB| Open rates'!AG10*0.9*0.87+25</f>
        <v>8716.2999999999993</v>
      </c>
      <c r="U11" s="84">
        <f>'BAR BB| Open rates'!AH10*0.9*0.87+25</f>
        <v>8716.2999999999993</v>
      </c>
      <c r="V11" s="84">
        <f>'BAR BB| Open rates'!AI10*0.9*0.87+25</f>
        <v>9499.2999999999993</v>
      </c>
      <c r="W11" s="84">
        <f>'BAR BB| Open rates'!AJ10*0.9*0.87+25</f>
        <v>9499.2999999999993</v>
      </c>
      <c r="X11" s="84">
        <f>'BAR BB| Open rates'!AK10*0.9*0.87+25</f>
        <v>10282.299999999999</v>
      </c>
      <c r="Y11" s="84">
        <f>'BAR BB| Open rates'!AL10*0.9*0.87+25</f>
        <v>9499.2999999999993</v>
      </c>
      <c r="Z11" s="84">
        <f>'BAR BB| Open rates'!AM10*0.9*0.87+25</f>
        <v>10282.299999999999</v>
      </c>
      <c r="AA11" s="84">
        <f>'BAR BB| Open rates'!AN10*0.9*0.87+25</f>
        <v>9499.2999999999993</v>
      </c>
      <c r="AB11" s="84">
        <f>'BAR BB| Open rates'!AO10*0.9*0.87+25</f>
        <v>10282.299999999999</v>
      </c>
      <c r="AC11" s="84">
        <f>'BAR BB| Open rates'!AP10*0.9*0.87+25</f>
        <v>9499.2999999999993</v>
      </c>
      <c r="AD11" s="84">
        <f>'BAR BB| Open rates'!AQ10*0.9*0.87+25</f>
        <v>9499.2999999999993</v>
      </c>
      <c r="AE11" s="84">
        <f>'BAR BB| Open rates'!AR10*0.9*0.87+25</f>
        <v>9499.2999999999993</v>
      </c>
      <c r="AF11" s="84">
        <f>'BAR BB| Open rates'!AS10*0.9*0.87+25</f>
        <v>7933.3</v>
      </c>
      <c r="AG11" s="84">
        <f>'BAR BB| Open rates'!AT10*0.9*0.87+25</f>
        <v>8716.2999999999993</v>
      </c>
      <c r="AH11" s="84">
        <f>'BAR BB| Open rates'!AU10*0.9*0.87+25</f>
        <v>7933.3</v>
      </c>
      <c r="AI11" s="84">
        <f>'BAR BB| Open rates'!AV10*0.9*0.87+25</f>
        <v>8716.2999999999993</v>
      </c>
      <c r="AJ11" s="84">
        <f>'BAR BB| Open rates'!AW10*0.9*0.87+25</f>
        <v>7933.3</v>
      </c>
      <c r="AK11" s="84">
        <f>'BAR BB| Open rates'!AX10*0.9*0.87+25</f>
        <v>8716.2999999999993</v>
      </c>
      <c r="AL11" s="84">
        <f>'BAR BB| Open rates'!AY10*0.9*0.87+25</f>
        <v>7933.3</v>
      </c>
      <c r="AM11" s="84">
        <f>'BAR BB| Open rates'!AZ10*0.9*0.87+25</f>
        <v>8716.2999999999993</v>
      </c>
      <c r="AN11" s="84">
        <f>'BAR BB| Open rates'!BA10*0.9*0.87+25</f>
        <v>7933.3</v>
      </c>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c r="GR11" s="131"/>
      <c r="GS11" s="131"/>
      <c r="GT11" s="131"/>
      <c r="GU11" s="131"/>
      <c r="GV11" s="131"/>
      <c r="GW11" s="131"/>
      <c r="GX11" s="131"/>
      <c r="GY11" s="131"/>
      <c r="GZ11" s="131"/>
      <c r="HA11" s="131"/>
      <c r="HB11" s="131"/>
      <c r="HC11" s="131"/>
      <c r="HD11" s="131"/>
      <c r="HE11" s="131"/>
      <c r="HF11" s="131"/>
    </row>
    <row r="12" spans="1:214"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c r="GQ12" s="131"/>
      <c r="GR12" s="131"/>
      <c r="GS12" s="131"/>
      <c r="GT12" s="131"/>
      <c r="GU12" s="131"/>
      <c r="GV12" s="131"/>
      <c r="GW12" s="131"/>
      <c r="GX12" s="131"/>
      <c r="GY12" s="131"/>
      <c r="GZ12" s="131"/>
      <c r="HA12" s="131"/>
      <c r="HB12" s="131"/>
      <c r="HC12" s="131"/>
      <c r="HD12" s="131"/>
      <c r="HE12" s="131"/>
      <c r="HF12" s="131"/>
    </row>
    <row r="13" spans="1:214" s="11" customFormat="1" x14ac:dyDescent="0.2">
      <c r="A13" s="42">
        <v>1</v>
      </c>
      <c r="B13" s="84">
        <f>'BAR BB| Open rates'!O12*0.9*0.87+25</f>
        <v>8559.7000000000007</v>
      </c>
      <c r="C13" s="84">
        <f>'BAR BB| Open rates'!P12*0.9*0.87+25</f>
        <v>10125.700000000001</v>
      </c>
      <c r="D13" s="84">
        <f>'BAR BB| Open rates'!Q12*0.9*0.87+25</f>
        <v>8559.7000000000007</v>
      </c>
      <c r="E13" s="84">
        <f>'BAR BB| Open rates'!R12*0.9*0.87+25</f>
        <v>6758.8</v>
      </c>
      <c r="F13" s="84">
        <f>'BAR BB| Open rates'!S12*0.9*0.87+25</f>
        <v>6758.8</v>
      </c>
      <c r="G13" s="84">
        <f>'BAR BB| Open rates'!T12*0.9*0.87+25</f>
        <v>10908.7</v>
      </c>
      <c r="H13" s="84">
        <f>'BAR BB| Open rates'!U12*0.9*0.87+25</f>
        <v>8559.7000000000007</v>
      </c>
      <c r="I13" s="84">
        <f>'BAR BB| Open rates'!V12*0.9*0.87+25</f>
        <v>8559.7000000000007</v>
      </c>
      <c r="J13" s="84">
        <f>'BAR BB| Open rates'!W12*0.9*0.87+25</f>
        <v>10125.700000000001</v>
      </c>
      <c r="K13" s="84">
        <f>'BAR BB| Open rates'!X12*0.9*0.87+25</f>
        <v>10125.700000000001</v>
      </c>
      <c r="L13" s="84">
        <f>'BAR BB| Open rates'!Y12*0.9*0.87+25</f>
        <v>8559.7000000000007</v>
      </c>
      <c r="M13" s="84">
        <f>'BAR BB| Open rates'!Z12*0.9*0.87+25</f>
        <v>9342.7000000000007</v>
      </c>
      <c r="N13" s="84">
        <f>'BAR BB| Open rates'!AA12*0.9*0.87+25</f>
        <v>8559.7000000000007</v>
      </c>
      <c r="O13" s="84">
        <f>'BAR BB| Open rates'!AB12*0.9*0.87+25</f>
        <v>9342.7000000000007</v>
      </c>
      <c r="P13" s="84">
        <f>'BAR BB| Open rates'!AC12*0.9*0.87+25</f>
        <v>8559.7000000000007</v>
      </c>
      <c r="Q13" s="84">
        <f>'BAR BB| Open rates'!AD12*0.9*0.87+25</f>
        <v>9342.7000000000007</v>
      </c>
      <c r="R13" s="84">
        <f>'BAR BB| Open rates'!AE12*0.9*0.87+25</f>
        <v>8559.7000000000007</v>
      </c>
      <c r="S13" s="84">
        <f>'BAR BB| Open rates'!AF12*0.9*0.87+25</f>
        <v>9342.7000000000007</v>
      </c>
      <c r="T13" s="84">
        <f>'BAR BB| Open rates'!AG12*0.9*0.87+25</f>
        <v>8559.7000000000007</v>
      </c>
      <c r="U13" s="84">
        <f>'BAR BB| Open rates'!AH12*0.9*0.87+25</f>
        <v>8559.7000000000007</v>
      </c>
      <c r="V13" s="84">
        <f>'BAR BB| Open rates'!AI12*0.9*0.87+25</f>
        <v>9342.7000000000007</v>
      </c>
      <c r="W13" s="84">
        <f>'BAR BB| Open rates'!AJ12*0.9*0.87+25</f>
        <v>9342.7000000000007</v>
      </c>
      <c r="X13" s="84">
        <f>'BAR BB| Open rates'!AK12*0.9*0.87+25</f>
        <v>10125.700000000001</v>
      </c>
      <c r="Y13" s="84">
        <f>'BAR BB| Open rates'!AL12*0.9*0.87+25</f>
        <v>9342.7000000000007</v>
      </c>
      <c r="Z13" s="84">
        <f>'BAR BB| Open rates'!AM12*0.9*0.87+25</f>
        <v>10125.700000000001</v>
      </c>
      <c r="AA13" s="84">
        <f>'BAR BB| Open rates'!AN12*0.9*0.87+25</f>
        <v>9342.7000000000007</v>
      </c>
      <c r="AB13" s="84">
        <f>'BAR BB| Open rates'!AO12*0.9*0.87+25</f>
        <v>10125.700000000001</v>
      </c>
      <c r="AC13" s="84">
        <f>'BAR BB| Open rates'!AP12*0.9*0.87+25</f>
        <v>9342.7000000000007</v>
      </c>
      <c r="AD13" s="84">
        <f>'BAR BB| Open rates'!AQ12*0.9*0.87+25</f>
        <v>9342.7000000000007</v>
      </c>
      <c r="AE13" s="84">
        <f>'BAR BB| Open rates'!AR12*0.9*0.87+25</f>
        <v>9342.7000000000007</v>
      </c>
      <c r="AF13" s="84">
        <f>'BAR BB| Open rates'!AS12*0.9*0.87+25</f>
        <v>7776.7</v>
      </c>
      <c r="AG13" s="84">
        <f>'BAR BB| Open rates'!AT12*0.9*0.87+25</f>
        <v>8559.7000000000007</v>
      </c>
      <c r="AH13" s="84">
        <f>'BAR BB| Open rates'!AU12*0.9*0.87+25</f>
        <v>7776.7</v>
      </c>
      <c r="AI13" s="84">
        <f>'BAR BB| Open rates'!AV12*0.9*0.87+25</f>
        <v>8559.7000000000007</v>
      </c>
      <c r="AJ13" s="84">
        <f>'BAR BB| Open rates'!AW12*0.9*0.87+25</f>
        <v>7776.7</v>
      </c>
      <c r="AK13" s="84">
        <f>'BAR BB| Open rates'!AX12*0.9*0.87+25</f>
        <v>8559.7000000000007</v>
      </c>
      <c r="AL13" s="84">
        <f>'BAR BB| Open rates'!AY12*0.9*0.87+25</f>
        <v>7776.7</v>
      </c>
      <c r="AM13" s="84">
        <f>'BAR BB| Open rates'!AZ12*0.9*0.87+25</f>
        <v>8559.7000000000007</v>
      </c>
      <c r="AN13" s="84">
        <f>'BAR BB| Open rates'!BA12*0.9*0.87+25</f>
        <v>7776.7</v>
      </c>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c r="GQ13" s="131"/>
      <c r="GR13" s="131"/>
      <c r="GS13" s="131"/>
      <c r="GT13" s="131"/>
      <c r="GU13" s="131"/>
      <c r="GV13" s="131"/>
      <c r="GW13" s="131"/>
      <c r="GX13" s="131"/>
      <c r="GY13" s="131"/>
      <c r="GZ13" s="131"/>
      <c r="HA13" s="131"/>
      <c r="HB13" s="131"/>
      <c r="HC13" s="131"/>
      <c r="HD13" s="131"/>
      <c r="HE13" s="131"/>
      <c r="HF13" s="131"/>
    </row>
    <row r="14" spans="1:214" s="11" customFormat="1" x14ac:dyDescent="0.2">
      <c r="A14" s="42">
        <v>2</v>
      </c>
      <c r="B14" s="84">
        <f>'BAR BB| Open rates'!O13*0.9*0.87+25</f>
        <v>9499.2999999999993</v>
      </c>
      <c r="C14" s="84">
        <f>'BAR BB| Open rates'!P13*0.9*0.87+25</f>
        <v>11065.3</v>
      </c>
      <c r="D14" s="84">
        <f>'BAR BB| Open rates'!Q13*0.9*0.87+25</f>
        <v>9499.2999999999993</v>
      </c>
      <c r="E14" s="84">
        <f>'BAR BB| Open rates'!R13*0.9*0.87+25</f>
        <v>7698.4</v>
      </c>
      <c r="F14" s="84">
        <f>'BAR BB| Open rates'!S13*0.9*0.87+25</f>
        <v>7698.4</v>
      </c>
      <c r="G14" s="84">
        <f>'BAR BB| Open rates'!T13*0.9*0.87+25</f>
        <v>11848.3</v>
      </c>
      <c r="H14" s="84">
        <f>'BAR BB| Open rates'!U13*0.9*0.87+25</f>
        <v>9499.2999999999993</v>
      </c>
      <c r="I14" s="84">
        <f>'BAR BB| Open rates'!V13*0.9*0.87+25</f>
        <v>9499.2999999999993</v>
      </c>
      <c r="J14" s="84">
        <f>'BAR BB| Open rates'!W13*0.9*0.87+25</f>
        <v>11065.3</v>
      </c>
      <c r="K14" s="84">
        <f>'BAR BB| Open rates'!X13*0.9*0.87+25</f>
        <v>11065.3</v>
      </c>
      <c r="L14" s="84">
        <f>'BAR BB| Open rates'!Y13*0.9*0.87+25</f>
        <v>9499.2999999999993</v>
      </c>
      <c r="M14" s="84">
        <f>'BAR BB| Open rates'!Z13*0.9*0.87+25</f>
        <v>10282.299999999999</v>
      </c>
      <c r="N14" s="84">
        <f>'BAR BB| Open rates'!AA13*0.9*0.87+25</f>
        <v>9499.2999999999993</v>
      </c>
      <c r="O14" s="84">
        <f>'BAR BB| Open rates'!AB13*0.9*0.87+25</f>
        <v>10282.299999999999</v>
      </c>
      <c r="P14" s="84">
        <f>'BAR BB| Open rates'!AC13*0.9*0.87+25</f>
        <v>9499.2999999999993</v>
      </c>
      <c r="Q14" s="84">
        <f>'BAR BB| Open rates'!AD13*0.9*0.87+25</f>
        <v>10282.299999999999</v>
      </c>
      <c r="R14" s="84">
        <f>'BAR BB| Open rates'!AE13*0.9*0.87+25</f>
        <v>9499.2999999999993</v>
      </c>
      <c r="S14" s="84">
        <f>'BAR BB| Open rates'!AF13*0.9*0.87+25</f>
        <v>10282.299999999999</v>
      </c>
      <c r="T14" s="84">
        <f>'BAR BB| Open rates'!AG13*0.9*0.87+25</f>
        <v>9499.2999999999993</v>
      </c>
      <c r="U14" s="84">
        <f>'BAR BB| Open rates'!AH13*0.9*0.87+25</f>
        <v>9499.2999999999993</v>
      </c>
      <c r="V14" s="84">
        <f>'BAR BB| Open rates'!AI13*0.9*0.87+25</f>
        <v>10282.299999999999</v>
      </c>
      <c r="W14" s="84">
        <f>'BAR BB| Open rates'!AJ13*0.9*0.87+25</f>
        <v>10282.299999999999</v>
      </c>
      <c r="X14" s="84">
        <f>'BAR BB| Open rates'!AK13*0.9*0.87+25</f>
        <v>11065.3</v>
      </c>
      <c r="Y14" s="84">
        <f>'BAR BB| Open rates'!AL13*0.9*0.87+25</f>
        <v>10282.299999999999</v>
      </c>
      <c r="Z14" s="84">
        <f>'BAR BB| Open rates'!AM13*0.9*0.87+25</f>
        <v>11065.3</v>
      </c>
      <c r="AA14" s="84">
        <f>'BAR BB| Open rates'!AN13*0.9*0.87+25</f>
        <v>10282.299999999999</v>
      </c>
      <c r="AB14" s="84">
        <f>'BAR BB| Open rates'!AO13*0.9*0.87+25</f>
        <v>11065.3</v>
      </c>
      <c r="AC14" s="84">
        <f>'BAR BB| Open rates'!AP13*0.9*0.87+25</f>
        <v>10282.299999999999</v>
      </c>
      <c r="AD14" s="84">
        <f>'BAR BB| Open rates'!AQ13*0.9*0.87+25</f>
        <v>10282.299999999999</v>
      </c>
      <c r="AE14" s="84">
        <f>'BAR BB| Open rates'!AR13*0.9*0.87+25</f>
        <v>10282.299999999999</v>
      </c>
      <c r="AF14" s="84">
        <f>'BAR BB| Open rates'!AS13*0.9*0.87+25</f>
        <v>8716.2999999999993</v>
      </c>
      <c r="AG14" s="84">
        <f>'BAR BB| Open rates'!AT13*0.9*0.87+25</f>
        <v>9499.2999999999993</v>
      </c>
      <c r="AH14" s="84">
        <f>'BAR BB| Open rates'!AU13*0.9*0.87+25</f>
        <v>8716.2999999999993</v>
      </c>
      <c r="AI14" s="84">
        <f>'BAR BB| Open rates'!AV13*0.9*0.87+25</f>
        <v>9499.2999999999993</v>
      </c>
      <c r="AJ14" s="84">
        <f>'BAR BB| Open rates'!AW13*0.9*0.87+25</f>
        <v>8716.2999999999993</v>
      </c>
      <c r="AK14" s="84">
        <f>'BAR BB| Open rates'!AX13*0.9*0.87+25</f>
        <v>9499.2999999999993</v>
      </c>
      <c r="AL14" s="84">
        <f>'BAR BB| Open rates'!AY13*0.9*0.87+25</f>
        <v>8716.2999999999993</v>
      </c>
      <c r="AM14" s="84">
        <f>'BAR BB| Open rates'!AZ13*0.9*0.87+25</f>
        <v>9499.2999999999993</v>
      </c>
      <c r="AN14" s="84">
        <f>'BAR BB| Open rates'!BA13*0.9*0.87+25</f>
        <v>8716.2999999999993</v>
      </c>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c r="GR14" s="131"/>
      <c r="GS14" s="131"/>
      <c r="GT14" s="131"/>
      <c r="GU14" s="131"/>
      <c r="GV14" s="131"/>
      <c r="GW14" s="131"/>
      <c r="GX14" s="131"/>
      <c r="GY14" s="131"/>
      <c r="GZ14" s="131"/>
      <c r="HA14" s="131"/>
      <c r="HB14" s="131"/>
      <c r="HC14" s="131"/>
      <c r="HD14" s="131"/>
      <c r="HE14" s="131"/>
      <c r="HF14" s="131"/>
    </row>
    <row r="15" spans="1:214" x14ac:dyDescent="0.2">
      <c r="A15" s="123"/>
      <c r="B15"/>
      <c r="C15"/>
      <c r="D15"/>
      <c r="E15"/>
    </row>
    <row r="16" spans="1:214" x14ac:dyDescent="0.2">
      <c r="A16" s="216"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row>
    <row r="17" spans="1:214" x14ac:dyDescent="0.2">
      <c r="A17" s="216"/>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row>
    <row r="18" spans="1:214"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row>
    <row r="19" spans="1:214" s="11" customFormat="1" ht="173.25" customHeight="1" thickBot="1" x14ac:dyDescent="0.25">
      <c r="A19" s="198" t="s">
        <v>302</v>
      </c>
      <c r="B19" s="197"/>
      <c r="C19" s="197"/>
      <c r="D19" s="197"/>
      <c r="E19" s="197"/>
      <c r="F19" s="197"/>
      <c r="G19" s="197"/>
      <c r="H19" s="197"/>
    </row>
    <row r="20" spans="1:214" s="11" customFormat="1" ht="10.5" customHeight="1" x14ac:dyDescent="0.2">
      <c r="A20" s="5"/>
      <c r="B20" s="197"/>
      <c r="C20" s="197"/>
      <c r="D20" s="197"/>
      <c r="E20" s="197"/>
      <c r="F20" s="197"/>
      <c r="G20" s="197"/>
      <c r="H20" s="197"/>
    </row>
    <row r="21" spans="1:214" s="11" customFormat="1" ht="21.75" customHeight="1" x14ac:dyDescent="0.2">
      <c r="A21" s="87" t="s">
        <v>80</v>
      </c>
      <c r="B21" s="197"/>
      <c r="C21" s="197"/>
      <c r="D21" s="197"/>
      <c r="E21" s="197"/>
      <c r="F21" s="197"/>
      <c r="G21" s="197"/>
      <c r="H21" s="197"/>
    </row>
    <row r="22" spans="1:214" s="11" customFormat="1" ht="24.75" customHeight="1" x14ac:dyDescent="0.2">
      <c r="A22" s="109" t="s">
        <v>278</v>
      </c>
      <c r="B22" s="197"/>
      <c r="C22" s="197"/>
      <c r="D22" s="197"/>
      <c r="E22" s="197"/>
      <c r="F22" s="197"/>
      <c r="G22" s="197"/>
      <c r="H22" s="197"/>
    </row>
    <row r="23" spans="1:214" ht="24.75" customHeight="1" x14ac:dyDescent="0.2">
      <c r="A23" s="109" t="s">
        <v>279</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row>
    <row r="24" spans="1:214"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row>
    <row r="25" spans="1:214"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row>
    <row r="26" spans="1:214" x14ac:dyDescent="0.2">
      <c r="A26" s="137"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row>
    <row r="27" spans="1:214" s="155" customFormat="1" ht="35.25" customHeight="1" x14ac:dyDescent="0.2">
      <c r="A27" s="150" t="s">
        <v>163</v>
      </c>
    </row>
    <row r="28" spans="1:214" s="155" customFormat="1" ht="35.25" customHeight="1" x14ac:dyDescent="0.2">
      <c r="A28" s="150" t="s">
        <v>190</v>
      </c>
    </row>
    <row r="29" spans="1:214" s="155" customFormat="1" ht="35.25" customHeight="1" x14ac:dyDescent="0.2">
      <c r="A29" s="150" t="s">
        <v>164</v>
      </c>
    </row>
    <row r="30" spans="1:214" s="155" customFormat="1" ht="13.5" customHeight="1" x14ac:dyDescent="0.2">
      <c r="A30" s="150" t="s">
        <v>165</v>
      </c>
    </row>
    <row r="31" spans="1:214" s="155" customFormat="1" ht="35.25" customHeight="1" x14ac:dyDescent="0.2">
      <c r="A31" s="150" t="s">
        <v>162</v>
      </c>
    </row>
    <row r="32" spans="1:214" ht="24" x14ac:dyDescent="0.2">
      <c r="A32" s="145"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row>
    <row r="33" spans="1:214" ht="15" customHeight="1" x14ac:dyDescent="0.2">
      <c r="A33" s="145"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row>
    <row r="34" spans="1:214" ht="15" customHeight="1" x14ac:dyDescent="0.2">
      <c r="A34" s="199" t="s">
        <v>280</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row>
    <row r="35" spans="1:214" ht="24" customHeight="1" x14ac:dyDescent="0.2">
      <c r="A35" s="145" t="s">
        <v>181</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row>
    <row r="36" spans="1:214" ht="12.75" customHeight="1" x14ac:dyDescent="0.2">
      <c r="A36" s="199"/>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row>
    <row r="37" spans="1:214" s="11" customFormat="1" ht="15" customHeight="1" x14ac:dyDescent="0.2">
      <c r="A37" s="244" t="s">
        <v>103</v>
      </c>
    </row>
    <row r="38" spans="1:214" ht="15" customHeight="1" x14ac:dyDescent="0.2">
      <c r="A38" s="24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row>
    <row r="39" spans="1:214" ht="51" customHeight="1" x14ac:dyDescent="0.2">
      <c r="A39" s="246"/>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row>
    <row r="40" spans="1:214" x14ac:dyDescent="0.2">
      <c r="A40" s="144"/>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row>
    <row r="41" spans="1:214" ht="36" x14ac:dyDescent="0.2">
      <c r="A41" s="144" t="s">
        <v>105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row>
    <row r="42" spans="1:214" x14ac:dyDescent="0.2">
      <c r="A42" s="133"/>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row>
    <row r="43" spans="1:214" ht="36" x14ac:dyDescent="0.2">
      <c r="A43" s="178" t="s">
        <v>182</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row>
    <row r="44" spans="1:214" x14ac:dyDescent="0.2">
      <c r="A44" s="200" t="s">
        <v>208</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row>
    <row r="45" spans="1:214" s="11" customFormat="1" x14ac:dyDescent="0.2">
      <c r="A45" s="199"/>
    </row>
    <row r="46" spans="1:214" s="11" customFormat="1" x14ac:dyDescent="0.2">
      <c r="A46" s="137" t="s">
        <v>65</v>
      </c>
    </row>
    <row r="47" spans="1:214" s="11" customFormat="1" ht="42" customHeight="1" x14ac:dyDescent="0.2">
      <c r="A47" s="144" t="s">
        <v>104</v>
      </c>
    </row>
    <row r="48" spans="1:214" s="11" customFormat="1" ht="40.5" customHeight="1" x14ac:dyDescent="0.2">
      <c r="A48" s="144" t="s">
        <v>105</v>
      </c>
    </row>
    <row r="49" spans="1:1" s="11" customFormat="1" x14ac:dyDescent="0.2">
      <c r="A49" s="199"/>
    </row>
    <row r="50" spans="1:1" s="11" customFormat="1" ht="12.75" customHeight="1" x14ac:dyDescent="0.2">
      <c r="A50" s="137" t="s">
        <v>281</v>
      </c>
    </row>
    <row r="51" spans="1:1" s="11" customFormat="1" ht="36" x14ac:dyDescent="0.2">
      <c r="A51" s="183" t="s">
        <v>251</v>
      </c>
    </row>
    <row r="52" spans="1:1" s="11" customFormat="1" ht="17.25" customHeight="1" x14ac:dyDescent="0.2">
      <c r="A52" s="202" t="s">
        <v>183</v>
      </c>
    </row>
    <row r="53" spans="1:1" s="11" customFormat="1" ht="12" customHeight="1" x14ac:dyDescent="0.2">
      <c r="A53" s="202"/>
    </row>
    <row r="54" spans="1:1" s="11" customFormat="1" x14ac:dyDescent="0.2">
      <c r="A54" s="201" t="s">
        <v>282</v>
      </c>
    </row>
    <row r="55" spans="1:1" s="11" customFormat="1" x14ac:dyDescent="0.2">
      <c r="A55" s="202" t="s">
        <v>283</v>
      </c>
    </row>
    <row r="56" spans="1:1" s="11" customFormat="1" ht="13.5" customHeight="1" x14ac:dyDescent="0.2">
      <c r="A56" s="19"/>
    </row>
    <row r="57" spans="1:1" s="11" customFormat="1" x14ac:dyDescent="0.2">
      <c r="A57" s="201" t="s">
        <v>284</v>
      </c>
    </row>
    <row r="58" spans="1:1" s="11" customFormat="1" x14ac:dyDescent="0.2">
      <c r="A58" s="203" t="s">
        <v>185</v>
      </c>
    </row>
    <row r="59" spans="1:1" s="11" customFormat="1" ht="13.5" customHeight="1" x14ac:dyDescent="0.2">
      <c r="A59" s="19"/>
    </row>
    <row r="60" spans="1:1" s="11" customFormat="1" x14ac:dyDescent="0.2">
      <c r="A60" s="201" t="s">
        <v>285</v>
      </c>
    </row>
    <row r="61" spans="1:1" s="11" customFormat="1" x14ac:dyDescent="0.2">
      <c r="A61" s="202" t="s">
        <v>185</v>
      </c>
    </row>
    <row r="62" spans="1:1" s="11" customFormat="1" ht="12.75" customHeight="1" x14ac:dyDescent="0.2">
      <c r="A62" s="204"/>
    </row>
    <row r="63" spans="1:1" s="11" customFormat="1" x14ac:dyDescent="0.2">
      <c r="A63" s="201" t="s">
        <v>286</v>
      </c>
    </row>
    <row r="64" spans="1:1" s="11" customFormat="1" x14ac:dyDescent="0.2">
      <c r="A64" s="203" t="s">
        <v>287</v>
      </c>
    </row>
    <row r="65" spans="1:214" s="11" customFormat="1" ht="13.5" customHeight="1" x14ac:dyDescent="0.2">
      <c r="A65" s="203"/>
    </row>
    <row r="66" spans="1:214" s="11" customFormat="1" x14ac:dyDescent="0.2">
      <c r="A66" s="201" t="s">
        <v>288</v>
      </c>
    </row>
    <row r="67" spans="1:214" s="11" customFormat="1" x14ac:dyDescent="0.2">
      <c r="A67" s="203" t="s">
        <v>289</v>
      </c>
    </row>
    <row r="68" spans="1:214" s="11" customFormat="1" ht="13.5" thickBot="1" x14ac:dyDescent="0.25">
      <c r="A68" s="205"/>
    </row>
    <row r="69" spans="1:214" s="11" customFormat="1" ht="77.25" customHeight="1" x14ac:dyDescent="0.2">
      <c r="A69" s="206" t="s">
        <v>290</v>
      </c>
    </row>
    <row r="70" spans="1:214" s="11" customFormat="1" ht="24.75" thickBot="1" x14ac:dyDescent="0.25">
      <c r="A70" s="207" t="s">
        <v>128</v>
      </c>
    </row>
    <row r="71" spans="1:214" s="11" customFormat="1" x14ac:dyDescent="0.2">
      <c r="A71" s="5"/>
    </row>
    <row r="72" spans="1:214" s="11" customFormat="1" ht="24" x14ac:dyDescent="0.2">
      <c r="A72" s="135" t="s">
        <v>291</v>
      </c>
    </row>
    <row r="73" spans="1:214" s="11" customFormat="1" ht="24" x14ac:dyDescent="0.2">
      <c r="A73" s="183" t="s">
        <v>260</v>
      </c>
    </row>
    <row r="74" spans="1:214" s="11" customFormat="1" x14ac:dyDescent="0.2">
      <c r="A74" s="176" t="s">
        <v>184</v>
      </c>
    </row>
    <row r="75" spans="1:214" x14ac:dyDescent="0.2">
      <c r="A75" s="144"/>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row>
    <row r="76" spans="1:214" x14ac:dyDescent="0.2">
      <c r="A76" s="183" t="s">
        <v>196</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row>
    <row r="77" spans="1:214" x14ac:dyDescent="0.2">
      <c r="A77" s="176" t="s">
        <v>292</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row>
    <row r="78" spans="1:214" s="11" customFormat="1" x14ac:dyDescent="0.2">
      <c r="A78" s="144"/>
    </row>
    <row r="79" spans="1:214" s="11" customFormat="1" x14ac:dyDescent="0.2">
      <c r="A79" s="183" t="s">
        <v>293</v>
      </c>
    </row>
    <row r="80" spans="1:214" s="11" customFormat="1" x14ac:dyDescent="0.2">
      <c r="A80" s="176" t="s">
        <v>186</v>
      </c>
    </row>
    <row r="81" spans="1:1" s="11" customFormat="1" x14ac:dyDescent="0.2">
      <c r="A81" s="144"/>
    </row>
    <row r="82" spans="1:1" s="11" customFormat="1" x14ac:dyDescent="0.2">
      <c r="A82" s="183" t="s">
        <v>294</v>
      </c>
    </row>
    <row r="83" spans="1:1" s="11" customFormat="1" x14ac:dyDescent="0.2">
      <c r="A83" s="176" t="s">
        <v>186</v>
      </c>
    </row>
    <row r="84" spans="1:1" s="11" customFormat="1" x14ac:dyDescent="0.2">
      <c r="A84" s="144"/>
    </row>
    <row r="85" spans="1:1" s="11" customFormat="1" x14ac:dyDescent="0.2">
      <c r="A85" s="183" t="s">
        <v>295</v>
      </c>
    </row>
    <row r="86" spans="1:1" s="11" customFormat="1" x14ac:dyDescent="0.2">
      <c r="A86" s="176" t="s">
        <v>296</v>
      </c>
    </row>
    <row r="87" spans="1:1" s="11" customFormat="1" x14ac:dyDescent="0.2">
      <c r="A87" s="208"/>
    </row>
    <row r="88" spans="1:1" s="11" customFormat="1" x14ac:dyDescent="0.2">
      <c r="A88" s="183" t="s">
        <v>297</v>
      </c>
    </row>
    <row r="89" spans="1:1" s="11" customFormat="1" x14ac:dyDescent="0.2">
      <c r="A89" s="176" t="s">
        <v>298</v>
      </c>
    </row>
    <row r="90" spans="1:1" s="11" customFormat="1" ht="30" customHeight="1" thickBot="1" x14ac:dyDescent="0.25">
      <c r="A90" s="31"/>
    </row>
    <row r="91" spans="1:1" s="11" customFormat="1" ht="72" x14ac:dyDescent="0.2">
      <c r="A91" s="209" t="s">
        <v>299</v>
      </c>
    </row>
    <row r="92" spans="1:1" s="11" customFormat="1" ht="24.75" thickBot="1" x14ac:dyDescent="0.25">
      <c r="A92" s="210" t="s">
        <v>300</v>
      </c>
    </row>
    <row r="93" spans="1:1" s="11" customFormat="1" x14ac:dyDescent="0.2">
      <c r="A93" s="31"/>
    </row>
    <row r="94" spans="1:1" s="11" customFormat="1" x14ac:dyDescent="0.2">
      <c r="A94" s="31"/>
    </row>
    <row r="95" spans="1:1" s="11" customFormat="1" x14ac:dyDescent="0.2">
      <c r="A95" s="31"/>
    </row>
    <row r="96" spans="1:1" s="11" customFormat="1" x14ac:dyDescent="0.2">
      <c r="A96" s="31"/>
    </row>
    <row r="97" spans="1:214" s="11" customFormat="1" x14ac:dyDescent="0.2">
      <c r="A97" s="31"/>
    </row>
    <row r="98" spans="1:214" s="11" customFormat="1" x14ac:dyDescent="0.2">
      <c r="A98" s="31"/>
    </row>
    <row r="99" spans="1:214" s="11" customFormat="1" x14ac:dyDescent="0.2">
      <c r="A99" s="31"/>
    </row>
    <row r="100" spans="1:214" s="11" customFormat="1" x14ac:dyDescent="0.2">
      <c r="A100" s="211"/>
    </row>
    <row r="101" spans="1:214" x14ac:dyDescent="0.2">
      <c r="A101" s="14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row>
    <row r="102" spans="1:214" x14ac:dyDescent="0.2">
      <c r="A102" s="14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row>
    <row r="103" spans="1:214" x14ac:dyDescent="0.2">
      <c r="A103" s="14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row>
    <row r="104" spans="1:214" x14ac:dyDescent="0.2">
      <c r="A104" s="14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row>
    <row r="105" spans="1:214" x14ac:dyDescent="0.2">
      <c r="A105" s="143"/>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row>
    <row r="106" spans="1:214"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row>
    <row r="107" spans="1:214"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row>
    <row r="108" spans="1:214"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row>
    <row r="109" spans="1:214"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row>
    <row r="110" spans="1:214"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row>
    <row r="111" spans="1:214"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row>
    <row r="112" spans="1:214"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row>
    <row r="113" spans="1:214"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row>
    <row r="114" spans="1:214"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row>
    <row r="115" spans="1:214"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row>
    <row r="116" spans="1:214"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row>
    <row r="117" spans="1:214"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row>
    <row r="118" spans="1:214"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row>
    <row r="119" spans="1:214"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row>
    <row r="120" spans="1:214"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row>
    <row r="121" spans="1:214"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row>
    <row r="122" spans="1:214"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row>
    <row r="123" spans="1:214"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row>
    <row r="124" spans="1:214"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row>
    <row r="125" spans="1:214"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row>
    <row r="126" spans="1:214"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row>
    <row r="127" spans="1:214"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row>
    <row r="128" spans="1:214"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row>
    <row r="129" spans="1:214"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row>
    <row r="130" spans="1:214"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row>
    <row r="131" spans="1:214"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row>
    <row r="132" spans="1:214"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row>
    <row r="133" spans="1:214"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row>
    <row r="134" spans="1:214"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row>
    <row r="135" spans="1:214"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row>
    <row r="136" spans="1:214"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row>
    <row r="137" spans="1:214"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row>
    <row r="138" spans="1:214"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row>
    <row r="139" spans="1:214"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row>
    <row r="140" spans="1:214"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row>
    <row r="141" spans="1:214"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row>
    <row r="142" spans="1:214"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row>
    <row r="143" spans="1:214"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row>
    <row r="144" spans="1:214"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row>
    <row r="145" spans="1:214"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row>
    <row r="146" spans="1:214"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row>
    <row r="147" spans="1:214"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row>
    <row r="148" spans="1:214"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row>
    <row r="149" spans="1:214"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row>
    <row r="150" spans="1:214"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row>
    <row r="151" spans="1:214"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row>
    <row r="152" spans="1:214"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row>
    <row r="153" spans="1:214"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row>
    <row r="154" spans="1:214"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row>
    <row r="155" spans="1:214"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row>
    <row r="156" spans="1:214"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row>
    <row r="157" spans="1:214"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row>
    <row r="158" spans="1:214"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row>
    <row r="159" spans="1:214"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row>
    <row r="160" spans="1:214"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row>
    <row r="161" spans="1:214"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row>
    <row r="162" spans="1:214"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row>
    <row r="163" spans="1:214"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row>
    <row r="164" spans="1:214"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row>
    <row r="165" spans="1:214"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row>
    <row r="166" spans="1:214"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row>
    <row r="167" spans="1:214"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row>
    <row r="168" spans="1:214"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row>
    <row r="169" spans="1:214"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row>
    <row r="170" spans="1:214"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row>
    <row r="171" spans="1:214"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row>
    <row r="172" spans="1:214"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row>
    <row r="173" spans="1:214"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row>
    <row r="174" spans="1:214"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row>
    <row r="175" spans="1:214"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row>
    <row r="176" spans="1:214"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row>
    <row r="177" spans="1:214"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row>
    <row r="178" spans="1:214"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row>
    <row r="179" spans="1:214"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row>
    <row r="180" spans="1:214"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row>
    <row r="181" spans="1:214"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row>
    <row r="182" spans="1:214"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row>
    <row r="183" spans="1:214"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row>
    <row r="184" spans="1:214"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row>
    <row r="185" spans="1:214"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row>
    <row r="186" spans="1:214"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row>
    <row r="187" spans="1:214"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row>
    <row r="188" spans="1:214"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row>
    <row r="189" spans="1:214"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row>
    <row r="190" spans="1:214"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row>
    <row r="191" spans="1:214"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row>
    <row r="192" spans="1:214"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row>
    <row r="193" spans="1:214"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row>
    <row r="194" spans="1:214"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row>
    <row r="195" spans="1:214"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row>
    <row r="196" spans="1:214"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row>
    <row r="197" spans="1:214"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row>
    <row r="198" spans="1:214"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row>
    <row r="199" spans="1:214"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row>
    <row r="200" spans="1:214"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row>
    <row r="201" spans="1:214"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row>
    <row r="202" spans="1:214"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row>
    <row r="203" spans="1:214"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row>
    <row r="204" spans="1:214"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row>
    <row r="205" spans="1:214"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row>
    <row r="206" spans="1:214"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row>
    <row r="207" spans="1:214"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row>
    <row r="208" spans="1:214"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row>
    <row r="209" spans="1:214"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row>
    <row r="210" spans="1:214"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row>
    <row r="211" spans="1:214"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row>
    <row r="212" spans="1:214"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row>
    <row r="213" spans="1:214"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row>
    <row r="214" spans="1:214"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row>
    <row r="215" spans="1:214"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row>
    <row r="216" spans="1:214"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row>
    <row r="217" spans="1:214"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row>
    <row r="218" spans="1:214"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row>
    <row r="219" spans="1:214"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row>
    <row r="220" spans="1:214"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row>
    <row r="221" spans="1:214"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row>
    <row r="222" spans="1:214"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row>
    <row r="223" spans="1:214"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row>
    <row r="224" spans="1:214"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row>
    <row r="225" spans="1:214"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row>
    <row r="226" spans="1:214"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row>
    <row r="227" spans="1:214"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row>
    <row r="228" spans="1:214"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row>
    <row r="229" spans="1:214"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row>
    <row r="230" spans="1:214"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row>
    <row r="231" spans="1:214"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row>
    <row r="232" spans="1:214"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row>
    <row r="233" spans="1:214"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row>
    <row r="234" spans="1:214"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row>
    <row r="235" spans="1:214"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row>
    <row r="236" spans="1:214"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row>
    <row r="237" spans="1:214"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row>
    <row r="238" spans="1:214"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row>
    <row r="239" spans="1:214"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row>
    <row r="240" spans="1:214"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row>
    <row r="241" spans="1:214"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row>
    <row r="242" spans="1:214"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row>
    <row r="243" spans="1:214"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row>
    <row r="244" spans="1:214"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row>
    <row r="245" spans="1:214" x14ac:dyDescent="0.2">
      <c r="A245" s="106"/>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F245"/>
  <sheetViews>
    <sheetView workbookViewId="0">
      <pane xSplit="1" topLeftCell="B1" activePane="topRight" state="frozen"/>
      <selection activeCell="A10" sqref="A10"/>
      <selection pane="topRight" activeCell="Y7" sqref="Y7"/>
    </sheetView>
  </sheetViews>
  <sheetFormatPr defaultRowHeight="12.75" x14ac:dyDescent="0.2"/>
  <cols>
    <col min="1" max="1" width="43.85546875" style="5" customWidth="1"/>
    <col min="2" max="214" width="9.5703125" style="106" customWidth="1"/>
  </cols>
  <sheetData>
    <row r="1" spans="1:214" ht="24" x14ac:dyDescent="0.2">
      <c r="A1" s="47" t="s">
        <v>50</v>
      </c>
    </row>
    <row r="2" spans="1:214" x14ac:dyDescent="0.2">
      <c r="A2" s="196" t="s">
        <v>276</v>
      </c>
    </row>
    <row r="3" spans="1:214" x14ac:dyDescent="0.2">
      <c r="A3" s="132" t="s">
        <v>301</v>
      </c>
    </row>
    <row r="4" spans="1:214" s="11" customFormat="1" ht="21.75" customHeight="1" x14ac:dyDescent="0.2">
      <c r="A4" s="74" t="s">
        <v>52</v>
      </c>
      <c r="B4" s="73">
        <f>'НСЛ| FIT18'!B4</f>
        <v>45444</v>
      </c>
      <c r="C4" s="73">
        <f>'НСЛ| FIT18'!C4</f>
        <v>45446</v>
      </c>
      <c r="D4" s="73">
        <f>'НСЛ| FIT18'!D4</f>
        <v>45451</v>
      </c>
      <c r="E4" s="73">
        <f>'НСЛ| FIT18'!E4</f>
        <v>45452</v>
      </c>
      <c r="F4" s="73">
        <f>'НСЛ| FIT18'!F4</f>
        <v>45457</v>
      </c>
      <c r="G4" s="73">
        <f>'НСЛ| FIT18'!G4</f>
        <v>45460</v>
      </c>
      <c r="H4" s="73">
        <f>'НСЛ| FIT18'!H4</f>
        <v>45465</v>
      </c>
      <c r="I4" s="73">
        <f>'НСЛ| FIT18'!I4</f>
        <v>45468</v>
      </c>
      <c r="J4" s="73">
        <f>'НСЛ| FIT18'!J4</f>
        <v>45471</v>
      </c>
      <c r="K4" s="73">
        <f>'НСЛ| FIT18'!K4</f>
        <v>45473</v>
      </c>
      <c r="L4" s="73">
        <f>'НСЛ| FIT18'!L4</f>
        <v>45474</v>
      </c>
      <c r="M4" s="73">
        <f>'НСЛ| FIT18'!M4</f>
        <v>45478</v>
      </c>
      <c r="N4" s="73">
        <f>'НСЛ| FIT18'!N4</f>
        <v>45481</v>
      </c>
      <c r="O4" s="73">
        <f>'НСЛ| FIT18'!O4</f>
        <v>45485</v>
      </c>
      <c r="P4" s="73">
        <f>'НСЛ| FIT18'!P4</f>
        <v>45488</v>
      </c>
      <c r="Q4" s="73">
        <f>'НСЛ| FIT18'!Q4</f>
        <v>45492</v>
      </c>
      <c r="R4" s="73">
        <f>'НСЛ| FIT18'!R4</f>
        <v>45495</v>
      </c>
      <c r="S4" s="73">
        <f>'НСЛ| FIT18'!S4</f>
        <v>45499</v>
      </c>
      <c r="T4" s="73">
        <f>'НСЛ| FIT18'!T4</f>
        <v>45502</v>
      </c>
      <c r="U4" s="73">
        <f>'НСЛ| FIT18'!U4</f>
        <v>45505</v>
      </c>
      <c r="V4" s="73">
        <f>'НСЛ| FIT18'!V4</f>
        <v>45506</v>
      </c>
      <c r="W4" s="73">
        <f>'НСЛ| FIT18'!W4</f>
        <v>45509</v>
      </c>
      <c r="X4" s="73">
        <f>'НСЛ| FIT18'!X4</f>
        <v>45513</v>
      </c>
      <c r="Y4" s="73">
        <f>'НСЛ| FIT18'!Y4</f>
        <v>45516</v>
      </c>
      <c r="Z4" s="73">
        <f>'НСЛ| FIT18'!Z4</f>
        <v>45520</v>
      </c>
      <c r="AA4" s="73">
        <f>'НСЛ| FIT18'!AA4</f>
        <v>45523</v>
      </c>
      <c r="AB4" s="73">
        <f>'НСЛ| FIT18'!AB4</f>
        <v>45526</v>
      </c>
      <c r="AC4" s="73">
        <f>'НСЛ| FIT18'!AC4</f>
        <v>45532</v>
      </c>
      <c r="AD4" s="73">
        <f>'НСЛ| FIT18'!AD4</f>
        <v>45534</v>
      </c>
      <c r="AE4" s="73">
        <f>'НСЛ| FIT18'!AE4</f>
        <v>45536</v>
      </c>
      <c r="AF4" s="73">
        <f>'НСЛ| FIT18'!AF4</f>
        <v>45537</v>
      </c>
      <c r="AG4" s="73">
        <f>'НСЛ| FIT18'!AG4</f>
        <v>45541</v>
      </c>
      <c r="AH4" s="73">
        <f>'НСЛ| FIT18'!AH4</f>
        <v>45544</v>
      </c>
      <c r="AI4" s="73">
        <f>'НСЛ| FIT18'!AI4</f>
        <v>45548</v>
      </c>
      <c r="AJ4" s="73">
        <f>'НСЛ| FIT18'!AJ4</f>
        <v>45551</v>
      </c>
      <c r="AK4" s="73">
        <f>'НСЛ| FIT18'!AK4</f>
        <v>45555</v>
      </c>
      <c r="AL4" s="73">
        <f>'НСЛ| FIT18'!AL4</f>
        <v>45558</v>
      </c>
      <c r="AM4" s="73">
        <f>'НСЛ| FIT18'!AM4</f>
        <v>45562</v>
      </c>
      <c r="AN4" s="73">
        <f>'НСЛ| FIT18'!AN4</f>
        <v>45565</v>
      </c>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c r="FP4" s="179"/>
      <c r="FQ4" s="179"/>
      <c r="FR4" s="179"/>
      <c r="FS4" s="179"/>
      <c r="FT4" s="179"/>
      <c r="FU4" s="179"/>
      <c r="FV4" s="179"/>
      <c r="FW4" s="179"/>
      <c r="FX4" s="179"/>
      <c r="FY4" s="179"/>
      <c r="FZ4" s="179"/>
      <c r="GA4" s="179"/>
      <c r="GB4" s="179"/>
      <c r="GC4" s="179"/>
      <c r="GD4" s="179"/>
      <c r="GE4" s="179"/>
      <c r="GF4" s="179"/>
      <c r="GG4" s="179"/>
      <c r="GH4" s="179"/>
      <c r="GI4" s="179"/>
      <c r="GJ4" s="179"/>
      <c r="GK4" s="179"/>
      <c r="GL4" s="179"/>
      <c r="GM4" s="179"/>
      <c r="GN4" s="179"/>
      <c r="GO4" s="179"/>
      <c r="GP4" s="179"/>
      <c r="GQ4" s="179"/>
      <c r="GR4" s="179"/>
      <c r="GS4" s="179"/>
      <c r="GT4" s="179"/>
      <c r="GU4" s="179"/>
      <c r="GV4" s="179"/>
      <c r="GW4" s="179"/>
      <c r="GX4" s="179"/>
      <c r="GY4" s="179"/>
      <c r="GZ4" s="179"/>
      <c r="HA4" s="179"/>
      <c r="HB4" s="179"/>
      <c r="HC4" s="179"/>
      <c r="HD4" s="179"/>
      <c r="HE4" s="179"/>
      <c r="HF4" s="179"/>
    </row>
    <row r="5" spans="1:214" s="11" customFormat="1" ht="21.75" customHeight="1" x14ac:dyDescent="0.2">
      <c r="A5" s="74"/>
      <c r="B5" s="73">
        <f>'НСЛ| FIT18'!B5</f>
        <v>45445</v>
      </c>
      <c r="C5" s="73">
        <f>'НСЛ| FIT18'!C5</f>
        <v>45450</v>
      </c>
      <c r="D5" s="73">
        <f>'НСЛ| FIT18'!D5</f>
        <v>45451</v>
      </c>
      <c r="E5" s="73">
        <f>'НСЛ| FIT18'!E5</f>
        <v>45456</v>
      </c>
      <c r="F5" s="73">
        <f>'НСЛ| FIT18'!F5</f>
        <v>45459</v>
      </c>
      <c r="G5" s="73">
        <f>'НСЛ| FIT18'!G5</f>
        <v>45464</v>
      </c>
      <c r="H5" s="73">
        <f>'НСЛ| FIT18'!H5</f>
        <v>45467</v>
      </c>
      <c r="I5" s="73">
        <f>'НСЛ| FIT18'!I5</f>
        <v>45470</v>
      </c>
      <c r="J5" s="73">
        <f>'НСЛ| FIT18'!J5</f>
        <v>45472</v>
      </c>
      <c r="K5" s="73">
        <f>'НСЛ| FIT18'!K5</f>
        <v>45473</v>
      </c>
      <c r="L5" s="73">
        <f>'НСЛ| FIT18'!L5</f>
        <v>45477</v>
      </c>
      <c r="M5" s="73">
        <f>'НСЛ| FIT18'!M5</f>
        <v>45480</v>
      </c>
      <c r="N5" s="73">
        <f>'НСЛ| FIT18'!N5</f>
        <v>45484</v>
      </c>
      <c r="O5" s="73">
        <f>'НСЛ| FIT18'!O5</f>
        <v>45487</v>
      </c>
      <c r="P5" s="73">
        <f>'НСЛ| FIT18'!P5</f>
        <v>45491</v>
      </c>
      <c r="Q5" s="73">
        <f>'НСЛ| FIT18'!Q5</f>
        <v>45494</v>
      </c>
      <c r="R5" s="73">
        <f>'НСЛ| FIT18'!R5</f>
        <v>45498</v>
      </c>
      <c r="S5" s="73">
        <f>'НСЛ| FIT18'!S5</f>
        <v>45501</v>
      </c>
      <c r="T5" s="73">
        <f>'НСЛ| FIT18'!T5</f>
        <v>45504</v>
      </c>
      <c r="U5" s="73">
        <f>'НСЛ| FIT18'!U5</f>
        <v>45505</v>
      </c>
      <c r="V5" s="73">
        <f>'НСЛ| FIT18'!V5</f>
        <v>45508</v>
      </c>
      <c r="W5" s="73">
        <f>'НСЛ| FIT18'!W5</f>
        <v>45512</v>
      </c>
      <c r="X5" s="73">
        <f>'НСЛ| FIT18'!X5</f>
        <v>45515</v>
      </c>
      <c r="Y5" s="73">
        <f>'НСЛ| FIT18'!Y5</f>
        <v>45519</v>
      </c>
      <c r="Z5" s="73">
        <f>'НСЛ| FIT18'!Z5</f>
        <v>45522</v>
      </c>
      <c r="AA5" s="73">
        <f>'НСЛ| FIT18'!AA5</f>
        <v>45525</v>
      </c>
      <c r="AB5" s="73">
        <f>'НСЛ| FIT18'!AB5</f>
        <v>45531</v>
      </c>
      <c r="AC5" s="73">
        <f>'НСЛ| FIT18'!AC5</f>
        <v>45533</v>
      </c>
      <c r="AD5" s="73">
        <f>'НСЛ| FIT18'!AD5</f>
        <v>45535</v>
      </c>
      <c r="AE5" s="73">
        <f>'НСЛ| FIT18'!AE5</f>
        <v>45536</v>
      </c>
      <c r="AF5" s="73">
        <f>'НСЛ| FIT18'!AF5</f>
        <v>45540</v>
      </c>
      <c r="AG5" s="73">
        <f>'НСЛ| FIT18'!AG5</f>
        <v>45543</v>
      </c>
      <c r="AH5" s="73">
        <f>'НСЛ| FIT18'!AH5</f>
        <v>45547</v>
      </c>
      <c r="AI5" s="73">
        <f>'НСЛ| FIT18'!AI5</f>
        <v>45550</v>
      </c>
      <c r="AJ5" s="73">
        <f>'НСЛ| FIT18'!AJ5</f>
        <v>45554</v>
      </c>
      <c r="AK5" s="73">
        <f>'НСЛ| FIT18'!AK5</f>
        <v>45557</v>
      </c>
      <c r="AL5" s="73">
        <f>'НСЛ| FIT18'!AL5</f>
        <v>45561</v>
      </c>
      <c r="AM5" s="73">
        <f>'НСЛ| FIT18'!AM5</f>
        <v>45564</v>
      </c>
      <c r="AN5" s="73">
        <f>'НСЛ| FIT18'!AN5</f>
        <v>45565</v>
      </c>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c r="FP5" s="179"/>
      <c r="FQ5" s="179"/>
      <c r="FR5" s="179"/>
      <c r="FS5" s="179"/>
      <c r="FT5" s="179"/>
      <c r="FU5" s="179"/>
      <c r="FV5" s="179"/>
      <c r="FW5" s="179"/>
      <c r="FX5" s="179"/>
      <c r="FY5" s="179"/>
      <c r="FZ5" s="179"/>
      <c r="GA5" s="179"/>
      <c r="GB5" s="179"/>
      <c r="GC5" s="179"/>
      <c r="GD5" s="179"/>
      <c r="GE5" s="179"/>
      <c r="GF5" s="179"/>
      <c r="GG5" s="179"/>
      <c r="GH5" s="179"/>
      <c r="GI5" s="179"/>
      <c r="GJ5" s="179"/>
      <c r="GK5" s="179"/>
      <c r="GL5" s="179"/>
      <c r="GM5" s="179"/>
      <c r="GN5" s="179"/>
      <c r="GO5" s="179"/>
      <c r="GP5" s="179"/>
      <c r="GQ5" s="179"/>
      <c r="GR5" s="179"/>
      <c r="GS5" s="179"/>
      <c r="GT5" s="179"/>
      <c r="GU5" s="179"/>
      <c r="GV5" s="179"/>
      <c r="GW5" s="179"/>
      <c r="GX5" s="179"/>
      <c r="GY5" s="179"/>
      <c r="GZ5" s="179"/>
      <c r="HA5" s="179"/>
      <c r="HB5" s="179"/>
      <c r="HC5" s="179"/>
      <c r="HD5" s="179"/>
      <c r="HE5" s="179"/>
      <c r="HF5" s="179"/>
    </row>
    <row r="6" spans="1:214" s="11" customFormat="1" x14ac:dyDescent="0.2">
      <c r="A6" s="33" t="s">
        <v>53</v>
      </c>
      <c r="B6" s="136"/>
      <c r="C6" s="136"/>
      <c r="D6" s="136"/>
      <c r="E6" s="136"/>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c r="DT6" s="180"/>
      <c r="DU6" s="180"/>
      <c r="DV6" s="180"/>
      <c r="DW6" s="180"/>
      <c r="DX6" s="180"/>
      <c r="DY6" s="180"/>
      <c r="DZ6" s="180"/>
      <c r="EA6" s="180"/>
      <c r="EB6" s="180"/>
      <c r="EC6" s="180"/>
      <c r="ED6" s="180"/>
      <c r="EE6" s="180"/>
      <c r="EF6" s="180"/>
      <c r="EG6" s="180"/>
      <c r="EH6" s="180"/>
      <c r="EI6" s="180"/>
      <c r="EJ6" s="180"/>
      <c r="EK6" s="180"/>
      <c r="EL6" s="180"/>
      <c r="EM6" s="180"/>
      <c r="EN6" s="180"/>
      <c r="EO6" s="180"/>
      <c r="EP6" s="180"/>
      <c r="EQ6" s="180"/>
      <c r="ER6" s="180"/>
      <c r="ES6" s="180"/>
      <c r="ET6" s="180"/>
      <c r="EU6" s="180"/>
      <c r="EV6" s="180"/>
      <c r="EW6" s="180"/>
      <c r="EX6" s="180"/>
      <c r="EY6" s="180"/>
      <c r="EZ6" s="180"/>
      <c r="FA6" s="180"/>
      <c r="FB6" s="180"/>
      <c r="FC6" s="180"/>
      <c r="FD6" s="180"/>
      <c r="FE6" s="180"/>
      <c r="FF6" s="180"/>
      <c r="FG6" s="180"/>
      <c r="FH6" s="180"/>
      <c r="FI6" s="180"/>
      <c r="FJ6" s="180"/>
      <c r="FK6" s="180"/>
      <c r="FL6" s="180"/>
      <c r="FM6" s="180"/>
      <c r="FN6" s="180"/>
      <c r="FO6" s="180"/>
      <c r="FP6" s="180"/>
      <c r="FQ6" s="180"/>
      <c r="FR6" s="180"/>
      <c r="FS6" s="180"/>
      <c r="FT6" s="180"/>
      <c r="FU6" s="180"/>
      <c r="FV6" s="180"/>
      <c r="FW6" s="180"/>
      <c r="FX6" s="180"/>
      <c r="FY6" s="180"/>
      <c r="FZ6" s="180"/>
      <c r="GA6" s="180"/>
      <c r="GB6" s="180"/>
      <c r="GC6" s="180"/>
      <c r="GD6" s="180"/>
      <c r="GE6" s="180"/>
      <c r="GF6" s="180"/>
      <c r="GG6" s="180"/>
      <c r="GH6" s="180"/>
      <c r="GI6" s="180"/>
      <c r="GJ6" s="180"/>
      <c r="GK6" s="180"/>
      <c r="GL6" s="180"/>
      <c r="GM6" s="180"/>
      <c r="GN6" s="180"/>
      <c r="GO6" s="180"/>
      <c r="GP6" s="180"/>
      <c r="GQ6" s="180"/>
      <c r="GR6" s="180"/>
      <c r="GS6" s="180"/>
      <c r="GT6" s="180"/>
      <c r="GU6" s="180"/>
      <c r="GV6" s="180"/>
      <c r="GW6" s="180"/>
      <c r="GX6" s="180"/>
      <c r="GY6" s="180"/>
      <c r="GZ6" s="180"/>
      <c r="HA6" s="180"/>
      <c r="HB6" s="180"/>
      <c r="HC6" s="180"/>
      <c r="HD6" s="180"/>
      <c r="HE6" s="180"/>
      <c r="HF6" s="180"/>
    </row>
    <row r="7" spans="1:214" s="11" customFormat="1" x14ac:dyDescent="0.2">
      <c r="A7" s="42">
        <v>1</v>
      </c>
      <c r="B7" s="84">
        <f>'BAR BB| Open rates'!O6*0.9*0.85+35</f>
        <v>6078.5</v>
      </c>
      <c r="C7" s="84">
        <f>'BAR BB| Open rates'!P6*0.9*0.85+35</f>
        <v>7608.5</v>
      </c>
      <c r="D7" s="84">
        <f>'BAR BB| Open rates'!Q6*0.9*0.85+35</f>
        <v>6078.5</v>
      </c>
      <c r="E7" s="84">
        <f>'BAR BB| Open rates'!R6*0.9*0.85+35</f>
        <v>4319</v>
      </c>
      <c r="F7" s="84">
        <f>'BAR BB| Open rates'!S6*0.9*0.85+35</f>
        <v>4319</v>
      </c>
      <c r="G7" s="84">
        <f>'BAR BB| Open rates'!T6*0.9*0.85+35</f>
        <v>8373.5</v>
      </c>
      <c r="H7" s="84">
        <f>'BAR BB| Open rates'!U6*0.9*0.85+35</f>
        <v>6078.5</v>
      </c>
      <c r="I7" s="84">
        <f>'BAR BB| Open rates'!V6*0.9*0.85+35</f>
        <v>6078.5</v>
      </c>
      <c r="J7" s="84">
        <f>'BAR BB| Open rates'!W6*0.9*0.85+35</f>
        <v>7608.5</v>
      </c>
      <c r="K7" s="84">
        <f>'BAR BB| Open rates'!X6*0.9*0.85+35</f>
        <v>7608.5</v>
      </c>
      <c r="L7" s="84">
        <f>'BAR BB| Open rates'!Y6*0.9*0.85+35</f>
        <v>6078.5</v>
      </c>
      <c r="M7" s="84">
        <f>'BAR BB| Open rates'!Z6*0.9*0.85+35</f>
        <v>6843.5</v>
      </c>
      <c r="N7" s="84">
        <f>'BAR BB| Open rates'!AA6*0.9*0.85+35</f>
        <v>6078.5</v>
      </c>
      <c r="O7" s="84">
        <f>'BAR BB| Open rates'!AB6*0.9*0.85+35</f>
        <v>6843.5</v>
      </c>
      <c r="P7" s="84">
        <f>'BAR BB| Open rates'!AC6*0.9*0.85+35</f>
        <v>6078.5</v>
      </c>
      <c r="Q7" s="84">
        <f>'BAR BB| Open rates'!AD6*0.9*0.85+35</f>
        <v>6843.5</v>
      </c>
      <c r="R7" s="84">
        <f>'BAR BB| Open rates'!AE6*0.9*0.85+35</f>
        <v>6078.5</v>
      </c>
      <c r="S7" s="84">
        <f>'BAR BB| Open rates'!AF6*0.9*0.85+35</f>
        <v>6843.5</v>
      </c>
      <c r="T7" s="84">
        <f>'BAR BB| Open rates'!AG6*0.9*0.85+35</f>
        <v>6078.5</v>
      </c>
      <c r="U7" s="84">
        <f>'BAR BB| Open rates'!AH6*0.9*0.85+35</f>
        <v>6078.5</v>
      </c>
      <c r="V7" s="84">
        <f>'BAR BB| Open rates'!AI6*0.9*0.85+35</f>
        <v>6843.5</v>
      </c>
      <c r="W7" s="84">
        <f>'BAR BB| Open rates'!AJ6*0.9*0.85+35</f>
        <v>6843.5</v>
      </c>
      <c r="X7" s="84">
        <f>'BAR BB| Open rates'!AK6*0.9*0.85+35</f>
        <v>7608.5</v>
      </c>
      <c r="Y7" s="84">
        <f>'BAR BB| Open rates'!AL6*0.9*0.85+35</f>
        <v>6843.5</v>
      </c>
      <c r="Z7" s="84">
        <f>'BAR BB| Open rates'!AM6*0.9*0.85+35</f>
        <v>7608.5</v>
      </c>
      <c r="AA7" s="84">
        <f>'BAR BB| Open rates'!AN6*0.9*0.85+35</f>
        <v>6843.5</v>
      </c>
      <c r="AB7" s="84">
        <f>'BAR BB| Open rates'!AO6*0.9*0.85+35</f>
        <v>7608.5</v>
      </c>
      <c r="AC7" s="84">
        <f>'BAR BB| Open rates'!AP6*0.9*0.85+35</f>
        <v>6843.5</v>
      </c>
      <c r="AD7" s="84">
        <f>'BAR BB| Open rates'!AQ6*0.9*0.85+35</f>
        <v>6843.5</v>
      </c>
      <c r="AE7" s="84">
        <f>'BAR BB| Open rates'!AR6*0.9*0.85+35</f>
        <v>6843.5</v>
      </c>
      <c r="AF7" s="84">
        <f>'BAR BB| Open rates'!AS6*0.9*0.85+35</f>
        <v>5313.5</v>
      </c>
      <c r="AG7" s="84">
        <f>'BAR BB| Open rates'!AT6*0.9*0.85+35</f>
        <v>6078.5</v>
      </c>
      <c r="AH7" s="84">
        <f>'BAR BB| Open rates'!AU6*0.9*0.85+35</f>
        <v>5313.5</v>
      </c>
      <c r="AI7" s="84">
        <f>'BAR BB| Open rates'!AV6*0.9*0.85+35</f>
        <v>6078.5</v>
      </c>
      <c r="AJ7" s="84">
        <f>'BAR BB| Open rates'!AW6*0.9*0.85+35</f>
        <v>5313.5</v>
      </c>
      <c r="AK7" s="84">
        <f>'BAR BB| Open rates'!AX6*0.9*0.85+35</f>
        <v>6078.5</v>
      </c>
      <c r="AL7" s="84">
        <f>'BAR BB| Open rates'!AY6*0.9*0.85+35</f>
        <v>5313.5</v>
      </c>
      <c r="AM7" s="84">
        <f>'BAR BB| Open rates'!AZ6*0.9*0.85+35</f>
        <v>6078.5</v>
      </c>
      <c r="AN7" s="84">
        <f>'BAR BB| Open rates'!BA6*0.9*0.85+35</f>
        <v>5313.5</v>
      </c>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c r="GQ7" s="131"/>
      <c r="GR7" s="131"/>
      <c r="GS7" s="131"/>
      <c r="GT7" s="131"/>
      <c r="GU7" s="131"/>
      <c r="GV7" s="131"/>
      <c r="GW7" s="131"/>
      <c r="GX7" s="131"/>
      <c r="GY7" s="131"/>
      <c r="GZ7" s="131"/>
      <c r="HA7" s="131"/>
      <c r="HB7" s="131"/>
      <c r="HC7" s="131"/>
      <c r="HD7" s="131"/>
      <c r="HE7" s="131"/>
      <c r="HF7" s="131"/>
    </row>
    <row r="8" spans="1:214" s="11" customFormat="1" x14ac:dyDescent="0.2">
      <c r="A8" s="42">
        <v>2</v>
      </c>
      <c r="B8" s="84">
        <f>'BAR BB| Open rates'!O7*0.9*0.85+35</f>
        <v>6996.5</v>
      </c>
      <c r="C8" s="84">
        <f>'BAR BB| Open rates'!P7*0.9*0.85+35</f>
        <v>8526.5</v>
      </c>
      <c r="D8" s="84">
        <f>'BAR BB| Open rates'!Q7*0.9*0.85+35</f>
        <v>6996.5</v>
      </c>
      <c r="E8" s="84">
        <f>'BAR BB| Open rates'!R7*0.9*0.85+35</f>
        <v>5237</v>
      </c>
      <c r="F8" s="84">
        <f>'BAR BB| Open rates'!S7*0.9*0.85+35</f>
        <v>5237</v>
      </c>
      <c r="G8" s="84">
        <f>'BAR BB| Open rates'!T7*0.9*0.85+35</f>
        <v>9291.5</v>
      </c>
      <c r="H8" s="84">
        <f>'BAR BB| Open rates'!U7*0.9*0.85+35</f>
        <v>6996.5</v>
      </c>
      <c r="I8" s="84">
        <f>'BAR BB| Open rates'!V7*0.9*0.85+35</f>
        <v>6996.5</v>
      </c>
      <c r="J8" s="84">
        <f>'BAR BB| Open rates'!W7*0.9*0.85+35</f>
        <v>8526.5</v>
      </c>
      <c r="K8" s="84">
        <f>'BAR BB| Open rates'!X7*0.9*0.85+35</f>
        <v>8526.5</v>
      </c>
      <c r="L8" s="84">
        <f>'BAR BB| Open rates'!Y7*0.9*0.85+35</f>
        <v>6996.5</v>
      </c>
      <c r="M8" s="84">
        <f>'BAR BB| Open rates'!Z7*0.9*0.85+35</f>
        <v>7761.5</v>
      </c>
      <c r="N8" s="84">
        <f>'BAR BB| Open rates'!AA7*0.9*0.85+35</f>
        <v>6996.5</v>
      </c>
      <c r="O8" s="84">
        <f>'BAR BB| Open rates'!AB7*0.9*0.85+35</f>
        <v>7761.5</v>
      </c>
      <c r="P8" s="84">
        <f>'BAR BB| Open rates'!AC7*0.9*0.85+35</f>
        <v>6996.5</v>
      </c>
      <c r="Q8" s="84">
        <f>'BAR BB| Open rates'!AD7*0.9*0.85+35</f>
        <v>7761.5</v>
      </c>
      <c r="R8" s="84">
        <f>'BAR BB| Open rates'!AE7*0.9*0.85+35</f>
        <v>6996.5</v>
      </c>
      <c r="S8" s="84">
        <f>'BAR BB| Open rates'!AF7*0.9*0.85+35</f>
        <v>7761.5</v>
      </c>
      <c r="T8" s="84">
        <f>'BAR BB| Open rates'!AG7*0.9*0.85+35</f>
        <v>6996.5</v>
      </c>
      <c r="U8" s="84">
        <f>'BAR BB| Open rates'!AH7*0.9*0.85+35</f>
        <v>6996.5</v>
      </c>
      <c r="V8" s="84">
        <f>'BAR BB| Open rates'!AI7*0.9*0.85+35</f>
        <v>7761.5</v>
      </c>
      <c r="W8" s="84">
        <f>'BAR BB| Open rates'!AJ7*0.9*0.85+35</f>
        <v>7761.5</v>
      </c>
      <c r="X8" s="84">
        <f>'BAR BB| Open rates'!AK7*0.9*0.85+35</f>
        <v>8526.5</v>
      </c>
      <c r="Y8" s="84">
        <f>'BAR BB| Open rates'!AL7*0.9*0.85+35</f>
        <v>7761.5</v>
      </c>
      <c r="Z8" s="84">
        <f>'BAR BB| Open rates'!AM7*0.9*0.85+35</f>
        <v>8526.5</v>
      </c>
      <c r="AA8" s="84">
        <f>'BAR BB| Open rates'!AN7*0.9*0.85+35</f>
        <v>7761.5</v>
      </c>
      <c r="AB8" s="84">
        <f>'BAR BB| Open rates'!AO7*0.9*0.85+35</f>
        <v>8526.5</v>
      </c>
      <c r="AC8" s="84">
        <f>'BAR BB| Open rates'!AP7*0.9*0.85+35</f>
        <v>7761.5</v>
      </c>
      <c r="AD8" s="84">
        <f>'BAR BB| Open rates'!AQ7*0.9*0.85+35</f>
        <v>7761.5</v>
      </c>
      <c r="AE8" s="84">
        <f>'BAR BB| Open rates'!AR7*0.9*0.85+35</f>
        <v>7761.5</v>
      </c>
      <c r="AF8" s="84">
        <f>'BAR BB| Open rates'!AS7*0.9*0.85+35</f>
        <v>6231.5</v>
      </c>
      <c r="AG8" s="84">
        <f>'BAR BB| Open rates'!AT7*0.9*0.85+35</f>
        <v>6996.5</v>
      </c>
      <c r="AH8" s="84">
        <f>'BAR BB| Open rates'!AU7*0.9*0.85+35</f>
        <v>6231.5</v>
      </c>
      <c r="AI8" s="84">
        <f>'BAR BB| Open rates'!AV7*0.9*0.85+35</f>
        <v>6996.5</v>
      </c>
      <c r="AJ8" s="84">
        <f>'BAR BB| Open rates'!AW7*0.9*0.85+35</f>
        <v>6231.5</v>
      </c>
      <c r="AK8" s="84">
        <f>'BAR BB| Open rates'!AX7*0.9*0.85+35</f>
        <v>6996.5</v>
      </c>
      <c r="AL8" s="84">
        <f>'BAR BB| Open rates'!AY7*0.9*0.85+35</f>
        <v>6231.5</v>
      </c>
      <c r="AM8" s="84">
        <f>'BAR BB| Open rates'!AZ7*0.9*0.85+35</f>
        <v>6996.5</v>
      </c>
      <c r="AN8" s="84">
        <f>'BAR BB| Open rates'!BA7*0.9*0.85+35</f>
        <v>6231.5</v>
      </c>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c r="GQ8" s="131"/>
      <c r="GR8" s="131"/>
      <c r="GS8" s="131"/>
      <c r="GT8" s="131"/>
      <c r="GU8" s="131"/>
      <c r="GV8" s="131"/>
      <c r="GW8" s="131"/>
      <c r="GX8" s="131"/>
      <c r="GY8" s="131"/>
      <c r="GZ8" s="131"/>
      <c r="HA8" s="131"/>
      <c r="HB8" s="131"/>
      <c r="HC8" s="131"/>
      <c r="HD8" s="131"/>
      <c r="HE8" s="131"/>
      <c r="HF8" s="131"/>
    </row>
    <row r="9" spans="1:214"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c r="GR9" s="131"/>
      <c r="GS9" s="131"/>
      <c r="GT9" s="131"/>
      <c r="GU9" s="131"/>
      <c r="GV9" s="131"/>
      <c r="GW9" s="131"/>
      <c r="GX9" s="131"/>
      <c r="GY9" s="131"/>
      <c r="GZ9" s="131"/>
      <c r="HA9" s="131"/>
      <c r="HB9" s="131"/>
      <c r="HC9" s="131"/>
      <c r="HD9" s="131"/>
      <c r="HE9" s="131"/>
      <c r="HF9" s="131"/>
    </row>
    <row r="10" spans="1:214" s="11" customFormat="1" x14ac:dyDescent="0.2">
      <c r="A10" s="42">
        <v>1</v>
      </c>
      <c r="B10" s="84">
        <f>'BAR BB| Open rates'!O9*0.9*0.85+35</f>
        <v>7608.5</v>
      </c>
      <c r="C10" s="84">
        <f>'BAR BB| Open rates'!P9*0.9*0.85+35</f>
        <v>9138.5</v>
      </c>
      <c r="D10" s="84">
        <f>'BAR BB| Open rates'!Q9*0.9*0.85+35</f>
        <v>7608.5</v>
      </c>
      <c r="E10" s="84">
        <f>'BAR BB| Open rates'!R9*0.9*0.85+35</f>
        <v>5849</v>
      </c>
      <c r="F10" s="84">
        <f>'BAR BB| Open rates'!S9*0.9*0.85+35</f>
        <v>5849</v>
      </c>
      <c r="G10" s="84">
        <f>'BAR BB| Open rates'!T9*0.9*0.85+35</f>
        <v>9903.5</v>
      </c>
      <c r="H10" s="84">
        <f>'BAR BB| Open rates'!U9*0.9*0.85+35</f>
        <v>7608.5</v>
      </c>
      <c r="I10" s="84">
        <f>'BAR BB| Open rates'!V9*0.9*0.85+35</f>
        <v>7608.5</v>
      </c>
      <c r="J10" s="84">
        <f>'BAR BB| Open rates'!W9*0.9*0.85+35</f>
        <v>9138.5</v>
      </c>
      <c r="K10" s="84">
        <f>'BAR BB| Open rates'!X9*0.9*0.85+35</f>
        <v>9138.5</v>
      </c>
      <c r="L10" s="84">
        <f>'BAR BB| Open rates'!Y9*0.9*0.85+35</f>
        <v>7608.5</v>
      </c>
      <c r="M10" s="84">
        <f>'BAR BB| Open rates'!Z9*0.9*0.85+35</f>
        <v>8373.5</v>
      </c>
      <c r="N10" s="84">
        <f>'BAR BB| Open rates'!AA9*0.9*0.85+35</f>
        <v>7608.5</v>
      </c>
      <c r="O10" s="84">
        <f>'BAR BB| Open rates'!AB9*0.9*0.85+35</f>
        <v>8373.5</v>
      </c>
      <c r="P10" s="84">
        <f>'BAR BB| Open rates'!AC9*0.9*0.85+35</f>
        <v>7608.5</v>
      </c>
      <c r="Q10" s="84">
        <f>'BAR BB| Open rates'!AD9*0.9*0.85+35</f>
        <v>8373.5</v>
      </c>
      <c r="R10" s="84">
        <f>'BAR BB| Open rates'!AE9*0.9*0.85+35</f>
        <v>7608.5</v>
      </c>
      <c r="S10" s="84">
        <f>'BAR BB| Open rates'!AF9*0.9*0.85+35</f>
        <v>8373.5</v>
      </c>
      <c r="T10" s="84">
        <f>'BAR BB| Open rates'!AG9*0.9*0.85+35</f>
        <v>7608.5</v>
      </c>
      <c r="U10" s="84">
        <f>'BAR BB| Open rates'!AH9*0.9*0.85+35</f>
        <v>7608.5</v>
      </c>
      <c r="V10" s="84">
        <f>'BAR BB| Open rates'!AI9*0.9*0.85+35</f>
        <v>8373.5</v>
      </c>
      <c r="W10" s="84">
        <f>'BAR BB| Open rates'!AJ9*0.9*0.85+35</f>
        <v>8373.5</v>
      </c>
      <c r="X10" s="84">
        <f>'BAR BB| Open rates'!AK9*0.9*0.85+35</f>
        <v>9138.5</v>
      </c>
      <c r="Y10" s="84">
        <f>'BAR BB| Open rates'!AL9*0.9*0.85+35</f>
        <v>8373.5</v>
      </c>
      <c r="Z10" s="84">
        <f>'BAR BB| Open rates'!AM9*0.9*0.85+35</f>
        <v>9138.5</v>
      </c>
      <c r="AA10" s="84">
        <f>'BAR BB| Open rates'!AN9*0.9*0.85+35</f>
        <v>8373.5</v>
      </c>
      <c r="AB10" s="84">
        <f>'BAR BB| Open rates'!AO9*0.9*0.85+35</f>
        <v>9138.5</v>
      </c>
      <c r="AC10" s="84">
        <f>'BAR BB| Open rates'!AP9*0.9*0.85+35</f>
        <v>8373.5</v>
      </c>
      <c r="AD10" s="84">
        <f>'BAR BB| Open rates'!AQ9*0.9*0.85+35</f>
        <v>8373.5</v>
      </c>
      <c r="AE10" s="84">
        <f>'BAR BB| Open rates'!AR9*0.9*0.85+35</f>
        <v>8373.5</v>
      </c>
      <c r="AF10" s="84">
        <f>'BAR BB| Open rates'!AS9*0.9*0.85+35</f>
        <v>6843.5</v>
      </c>
      <c r="AG10" s="84">
        <f>'BAR BB| Open rates'!AT9*0.9*0.85+35</f>
        <v>7608.5</v>
      </c>
      <c r="AH10" s="84">
        <f>'BAR BB| Open rates'!AU9*0.9*0.85+35</f>
        <v>6843.5</v>
      </c>
      <c r="AI10" s="84">
        <f>'BAR BB| Open rates'!AV9*0.9*0.85+35</f>
        <v>7608.5</v>
      </c>
      <c r="AJ10" s="84">
        <f>'BAR BB| Open rates'!AW9*0.9*0.85+35</f>
        <v>6843.5</v>
      </c>
      <c r="AK10" s="84">
        <f>'BAR BB| Open rates'!AX9*0.9*0.85+35</f>
        <v>7608.5</v>
      </c>
      <c r="AL10" s="84">
        <f>'BAR BB| Open rates'!AY9*0.9*0.85+35</f>
        <v>6843.5</v>
      </c>
      <c r="AM10" s="84">
        <f>'BAR BB| Open rates'!AZ9*0.9*0.85+35</f>
        <v>7608.5</v>
      </c>
      <c r="AN10" s="84">
        <f>'BAR BB| Open rates'!BA9*0.9*0.85+35</f>
        <v>6843.5</v>
      </c>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c r="GQ10" s="131"/>
      <c r="GR10" s="131"/>
      <c r="GS10" s="131"/>
      <c r="GT10" s="131"/>
      <c r="GU10" s="131"/>
      <c r="GV10" s="131"/>
      <c r="GW10" s="131"/>
      <c r="GX10" s="131"/>
      <c r="GY10" s="131"/>
      <c r="GZ10" s="131"/>
      <c r="HA10" s="131"/>
      <c r="HB10" s="131"/>
      <c r="HC10" s="131"/>
      <c r="HD10" s="131"/>
      <c r="HE10" s="131"/>
      <c r="HF10" s="131"/>
    </row>
    <row r="11" spans="1:214" s="11" customFormat="1" x14ac:dyDescent="0.2">
      <c r="A11" s="42">
        <v>2</v>
      </c>
      <c r="B11" s="84">
        <f>'BAR BB| Open rates'!O10*0.9*0.85+35</f>
        <v>8526.5</v>
      </c>
      <c r="C11" s="84">
        <f>'BAR BB| Open rates'!P10*0.9*0.85+35</f>
        <v>10056.5</v>
      </c>
      <c r="D11" s="84">
        <f>'BAR BB| Open rates'!Q10*0.9*0.85+35</f>
        <v>8526.5</v>
      </c>
      <c r="E11" s="84">
        <f>'BAR BB| Open rates'!R10*0.9*0.85+35</f>
        <v>6767</v>
      </c>
      <c r="F11" s="84">
        <f>'BAR BB| Open rates'!S10*0.9*0.85+35</f>
        <v>6767</v>
      </c>
      <c r="G11" s="84">
        <f>'BAR BB| Open rates'!T10*0.9*0.85+35</f>
        <v>10821.5</v>
      </c>
      <c r="H11" s="84">
        <f>'BAR BB| Open rates'!U10*0.9*0.85+35</f>
        <v>8526.5</v>
      </c>
      <c r="I11" s="84">
        <f>'BAR BB| Open rates'!V10*0.9*0.85+35</f>
        <v>8526.5</v>
      </c>
      <c r="J11" s="84">
        <f>'BAR BB| Open rates'!W10*0.9*0.85+35</f>
        <v>10056.5</v>
      </c>
      <c r="K11" s="84">
        <f>'BAR BB| Open rates'!X10*0.9*0.85+35</f>
        <v>10056.5</v>
      </c>
      <c r="L11" s="84">
        <f>'BAR BB| Open rates'!Y10*0.9*0.85+35</f>
        <v>8526.5</v>
      </c>
      <c r="M11" s="84">
        <f>'BAR BB| Open rates'!Z10*0.9*0.85+35</f>
        <v>9291.5</v>
      </c>
      <c r="N11" s="84">
        <f>'BAR BB| Open rates'!AA10*0.9*0.85+35</f>
        <v>8526.5</v>
      </c>
      <c r="O11" s="84">
        <f>'BAR BB| Open rates'!AB10*0.9*0.85+35</f>
        <v>9291.5</v>
      </c>
      <c r="P11" s="84">
        <f>'BAR BB| Open rates'!AC10*0.9*0.85+35</f>
        <v>8526.5</v>
      </c>
      <c r="Q11" s="84">
        <f>'BAR BB| Open rates'!AD10*0.9*0.85+35</f>
        <v>9291.5</v>
      </c>
      <c r="R11" s="84">
        <f>'BAR BB| Open rates'!AE10*0.9*0.85+35</f>
        <v>8526.5</v>
      </c>
      <c r="S11" s="84">
        <f>'BAR BB| Open rates'!AF10*0.9*0.85+35</f>
        <v>9291.5</v>
      </c>
      <c r="T11" s="84">
        <f>'BAR BB| Open rates'!AG10*0.9*0.85+35</f>
        <v>8526.5</v>
      </c>
      <c r="U11" s="84">
        <f>'BAR BB| Open rates'!AH10*0.9*0.85+35</f>
        <v>8526.5</v>
      </c>
      <c r="V11" s="84">
        <f>'BAR BB| Open rates'!AI10*0.9*0.85+35</f>
        <v>9291.5</v>
      </c>
      <c r="W11" s="84">
        <f>'BAR BB| Open rates'!AJ10*0.9*0.85+35</f>
        <v>9291.5</v>
      </c>
      <c r="X11" s="84">
        <f>'BAR BB| Open rates'!AK10*0.9*0.85+35</f>
        <v>10056.5</v>
      </c>
      <c r="Y11" s="84">
        <f>'BAR BB| Open rates'!AL10*0.9*0.85+35</f>
        <v>9291.5</v>
      </c>
      <c r="Z11" s="84">
        <f>'BAR BB| Open rates'!AM10*0.9*0.85+35</f>
        <v>10056.5</v>
      </c>
      <c r="AA11" s="84">
        <f>'BAR BB| Open rates'!AN10*0.9*0.85+35</f>
        <v>9291.5</v>
      </c>
      <c r="AB11" s="84">
        <f>'BAR BB| Open rates'!AO10*0.9*0.85+35</f>
        <v>10056.5</v>
      </c>
      <c r="AC11" s="84">
        <f>'BAR BB| Open rates'!AP10*0.9*0.85+35</f>
        <v>9291.5</v>
      </c>
      <c r="AD11" s="84">
        <f>'BAR BB| Open rates'!AQ10*0.9*0.85+35</f>
        <v>9291.5</v>
      </c>
      <c r="AE11" s="84">
        <f>'BAR BB| Open rates'!AR10*0.9*0.85+35</f>
        <v>9291.5</v>
      </c>
      <c r="AF11" s="84">
        <f>'BAR BB| Open rates'!AS10*0.9*0.85+35</f>
        <v>7761.5</v>
      </c>
      <c r="AG11" s="84">
        <f>'BAR BB| Open rates'!AT10*0.9*0.85+35</f>
        <v>8526.5</v>
      </c>
      <c r="AH11" s="84">
        <f>'BAR BB| Open rates'!AU10*0.9*0.85+35</f>
        <v>7761.5</v>
      </c>
      <c r="AI11" s="84">
        <f>'BAR BB| Open rates'!AV10*0.9*0.85+35</f>
        <v>8526.5</v>
      </c>
      <c r="AJ11" s="84">
        <f>'BAR BB| Open rates'!AW10*0.9*0.85+35</f>
        <v>7761.5</v>
      </c>
      <c r="AK11" s="84">
        <f>'BAR BB| Open rates'!AX10*0.9*0.85+35</f>
        <v>8526.5</v>
      </c>
      <c r="AL11" s="84">
        <f>'BAR BB| Open rates'!AY10*0.9*0.85+35</f>
        <v>7761.5</v>
      </c>
      <c r="AM11" s="84">
        <f>'BAR BB| Open rates'!AZ10*0.9*0.85+35</f>
        <v>8526.5</v>
      </c>
      <c r="AN11" s="84">
        <f>'BAR BB| Open rates'!BA10*0.9*0.85+35</f>
        <v>7761.5</v>
      </c>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c r="GR11" s="131"/>
      <c r="GS11" s="131"/>
      <c r="GT11" s="131"/>
      <c r="GU11" s="131"/>
      <c r="GV11" s="131"/>
      <c r="GW11" s="131"/>
      <c r="GX11" s="131"/>
      <c r="GY11" s="131"/>
      <c r="GZ11" s="131"/>
      <c r="HA11" s="131"/>
      <c r="HB11" s="131"/>
      <c r="HC11" s="131"/>
      <c r="HD11" s="131"/>
      <c r="HE11" s="131"/>
      <c r="HF11" s="131"/>
    </row>
    <row r="12" spans="1:214"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c r="GQ12" s="131"/>
      <c r="GR12" s="131"/>
      <c r="GS12" s="131"/>
      <c r="GT12" s="131"/>
      <c r="GU12" s="131"/>
      <c r="GV12" s="131"/>
      <c r="GW12" s="131"/>
      <c r="GX12" s="131"/>
      <c r="GY12" s="131"/>
      <c r="GZ12" s="131"/>
      <c r="HA12" s="131"/>
      <c r="HB12" s="131"/>
      <c r="HC12" s="131"/>
      <c r="HD12" s="131"/>
      <c r="HE12" s="131"/>
      <c r="HF12" s="131"/>
    </row>
    <row r="13" spans="1:214" s="11" customFormat="1" x14ac:dyDescent="0.2">
      <c r="A13" s="42">
        <v>1</v>
      </c>
      <c r="B13" s="84">
        <f>'BAR BB| Open rates'!O12*0.9*0.85+35</f>
        <v>8373.5</v>
      </c>
      <c r="C13" s="84">
        <f>'BAR BB| Open rates'!P12*0.9*0.85+35</f>
        <v>9903.5</v>
      </c>
      <c r="D13" s="84">
        <f>'BAR BB| Open rates'!Q12*0.9*0.85+35</f>
        <v>8373.5</v>
      </c>
      <c r="E13" s="84">
        <f>'BAR BB| Open rates'!R12*0.9*0.85+35</f>
        <v>6614</v>
      </c>
      <c r="F13" s="84">
        <f>'BAR BB| Open rates'!S12*0.9*0.85+35</f>
        <v>6614</v>
      </c>
      <c r="G13" s="84">
        <f>'BAR BB| Open rates'!T12*0.9*0.85+35</f>
        <v>10668.5</v>
      </c>
      <c r="H13" s="84">
        <f>'BAR BB| Open rates'!U12*0.9*0.85+35</f>
        <v>8373.5</v>
      </c>
      <c r="I13" s="84">
        <f>'BAR BB| Open rates'!V12*0.9*0.85+35</f>
        <v>8373.5</v>
      </c>
      <c r="J13" s="84">
        <f>'BAR BB| Open rates'!W12*0.9*0.85+35</f>
        <v>9903.5</v>
      </c>
      <c r="K13" s="84">
        <f>'BAR BB| Open rates'!X12*0.9*0.85+35</f>
        <v>9903.5</v>
      </c>
      <c r="L13" s="84">
        <f>'BAR BB| Open rates'!Y12*0.9*0.85+35</f>
        <v>8373.5</v>
      </c>
      <c r="M13" s="84">
        <f>'BAR BB| Open rates'!Z12*0.9*0.85+35</f>
        <v>9138.5</v>
      </c>
      <c r="N13" s="84">
        <f>'BAR BB| Open rates'!AA12*0.9*0.85+35</f>
        <v>8373.5</v>
      </c>
      <c r="O13" s="84">
        <f>'BAR BB| Open rates'!AB12*0.9*0.85+35</f>
        <v>9138.5</v>
      </c>
      <c r="P13" s="84">
        <f>'BAR BB| Open rates'!AC12*0.9*0.85+35</f>
        <v>8373.5</v>
      </c>
      <c r="Q13" s="84">
        <f>'BAR BB| Open rates'!AD12*0.9*0.85+35</f>
        <v>9138.5</v>
      </c>
      <c r="R13" s="84">
        <f>'BAR BB| Open rates'!AE12*0.9*0.85+35</f>
        <v>8373.5</v>
      </c>
      <c r="S13" s="84">
        <f>'BAR BB| Open rates'!AF12*0.9*0.85+35</f>
        <v>9138.5</v>
      </c>
      <c r="T13" s="84">
        <f>'BAR BB| Open rates'!AG12*0.9*0.85+35</f>
        <v>8373.5</v>
      </c>
      <c r="U13" s="84">
        <f>'BAR BB| Open rates'!AH12*0.9*0.85+35</f>
        <v>8373.5</v>
      </c>
      <c r="V13" s="84">
        <f>'BAR BB| Open rates'!AI12*0.9*0.85+35</f>
        <v>9138.5</v>
      </c>
      <c r="W13" s="84">
        <f>'BAR BB| Open rates'!AJ12*0.9*0.85+35</f>
        <v>9138.5</v>
      </c>
      <c r="X13" s="84">
        <f>'BAR BB| Open rates'!AK12*0.9*0.85+35</f>
        <v>9903.5</v>
      </c>
      <c r="Y13" s="84">
        <f>'BAR BB| Open rates'!AL12*0.9*0.85+35</f>
        <v>9138.5</v>
      </c>
      <c r="Z13" s="84">
        <f>'BAR BB| Open rates'!AM12*0.9*0.85+35</f>
        <v>9903.5</v>
      </c>
      <c r="AA13" s="84">
        <f>'BAR BB| Open rates'!AN12*0.9*0.85+35</f>
        <v>9138.5</v>
      </c>
      <c r="AB13" s="84">
        <f>'BAR BB| Open rates'!AO12*0.9*0.85+35</f>
        <v>9903.5</v>
      </c>
      <c r="AC13" s="84">
        <f>'BAR BB| Open rates'!AP12*0.9*0.85+35</f>
        <v>9138.5</v>
      </c>
      <c r="AD13" s="84">
        <f>'BAR BB| Open rates'!AQ12*0.9*0.85+35</f>
        <v>9138.5</v>
      </c>
      <c r="AE13" s="84">
        <f>'BAR BB| Open rates'!AR12*0.9*0.85+35</f>
        <v>9138.5</v>
      </c>
      <c r="AF13" s="84">
        <f>'BAR BB| Open rates'!AS12*0.9*0.85+35</f>
        <v>7608.5</v>
      </c>
      <c r="AG13" s="84">
        <f>'BAR BB| Open rates'!AT12*0.9*0.85+35</f>
        <v>8373.5</v>
      </c>
      <c r="AH13" s="84">
        <f>'BAR BB| Open rates'!AU12*0.9*0.85+35</f>
        <v>7608.5</v>
      </c>
      <c r="AI13" s="84">
        <f>'BAR BB| Open rates'!AV12*0.9*0.85+35</f>
        <v>8373.5</v>
      </c>
      <c r="AJ13" s="84">
        <f>'BAR BB| Open rates'!AW12*0.9*0.85+35</f>
        <v>7608.5</v>
      </c>
      <c r="AK13" s="84">
        <f>'BAR BB| Open rates'!AX12*0.9*0.85+35</f>
        <v>8373.5</v>
      </c>
      <c r="AL13" s="84">
        <f>'BAR BB| Open rates'!AY12*0.9*0.85+35</f>
        <v>7608.5</v>
      </c>
      <c r="AM13" s="84">
        <f>'BAR BB| Open rates'!AZ12*0.9*0.85+35</f>
        <v>8373.5</v>
      </c>
      <c r="AN13" s="84">
        <f>'BAR BB| Open rates'!BA12*0.9*0.85+35</f>
        <v>7608.5</v>
      </c>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c r="GQ13" s="131"/>
      <c r="GR13" s="131"/>
      <c r="GS13" s="131"/>
      <c r="GT13" s="131"/>
      <c r="GU13" s="131"/>
      <c r="GV13" s="131"/>
      <c r="GW13" s="131"/>
      <c r="GX13" s="131"/>
      <c r="GY13" s="131"/>
      <c r="GZ13" s="131"/>
      <c r="HA13" s="131"/>
      <c r="HB13" s="131"/>
      <c r="HC13" s="131"/>
      <c r="HD13" s="131"/>
      <c r="HE13" s="131"/>
      <c r="HF13" s="131"/>
    </row>
    <row r="14" spans="1:214" s="11" customFormat="1" x14ac:dyDescent="0.2">
      <c r="A14" s="42">
        <v>2</v>
      </c>
      <c r="B14" s="84">
        <f>'BAR BB| Open rates'!O13*0.9*0.85+35</f>
        <v>9291.5</v>
      </c>
      <c r="C14" s="84">
        <f>'BAR BB| Open rates'!P13*0.9*0.85+35</f>
        <v>10821.5</v>
      </c>
      <c r="D14" s="84">
        <f>'BAR BB| Open rates'!Q13*0.9*0.85+35</f>
        <v>9291.5</v>
      </c>
      <c r="E14" s="84">
        <f>'BAR BB| Open rates'!R13*0.9*0.85+35</f>
        <v>7532</v>
      </c>
      <c r="F14" s="84">
        <f>'BAR BB| Open rates'!S13*0.9*0.85+35</f>
        <v>7532</v>
      </c>
      <c r="G14" s="84">
        <f>'BAR BB| Open rates'!T13*0.9*0.85+35</f>
        <v>11586.5</v>
      </c>
      <c r="H14" s="84">
        <f>'BAR BB| Open rates'!U13*0.9*0.85+35</f>
        <v>9291.5</v>
      </c>
      <c r="I14" s="84">
        <f>'BAR BB| Open rates'!V13*0.9*0.85+35</f>
        <v>9291.5</v>
      </c>
      <c r="J14" s="84">
        <f>'BAR BB| Open rates'!W13*0.9*0.85+35</f>
        <v>10821.5</v>
      </c>
      <c r="K14" s="84">
        <f>'BAR BB| Open rates'!X13*0.9*0.85+35</f>
        <v>10821.5</v>
      </c>
      <c r="L14" s="84">
        <f>'BAR BB| Open rates'!Y13*0.9*0.85+35</f>
        <v>9291.5</v>
      </c>
      <c r="M14" s="84">
        <f>'BAR BB| Open rates'!Z13*0.9*0.85+35</f>
        <v>10056.5</v>
      </c>
      <c r="N14" s="84">
        <f>'BAR BB| Open rates'!AA13*0.9*0.85+35</f>
        <v>9291.5</v>
      </c>
      <c r="O14" s="84">
        <f>'BAR BB| Open rates'!AB13*0.9*0.85+35</f>
        <v>10056.5</v>
      </c>
      <c r="P14" s="84">
        <f>'BAR BB| Open rates'!AC13*0.9*0.85+35</f>
        <v>9291.5</v>
      </c>
      <c r="Q14" s="84">
        <f>'BAR BB| Open rates'!AD13*0.9*0.85+35</f>
        <v>10056.5</v>
      </c>
      <c r="R14" s="84">
        <f>'BAR BB| Open rates'!AE13*0.9*0.85+35</f>
        <v>9291.5</v>
      </c>
      <c r="S14" s="84">
        <f>'BAR BB| Open rates'!AF13*0.9*0.85+35</f>
        <v>10056.5</v>
      </c>
      <c r="T14" s="84">
        <f>'BAR BB| Open rates'!AG13*0.9*0.85+35</f>
        <v>9291.5</v>
      </c>
      <c r="U14" s="84">
        <f>'BAR BB| Open rates'!AH13*0.9*0.85+35</f>
        <v>9291.5</v>
      </c>
      <c r="V14" s="84">
        <f>'BAR BB| Open rates'!AI13*0.9*0.85+35</f>
        <v>10056.5</v>
      </c>
      <c r="W14" s="84">
        <f>'BAR BB| Open rates'!AJ13*0.9*0.85+35</f>
        <v>10056.5</v>
      </c>
      <c r="X14" s="84">
        <f>'BAR BB| Open rates'!AK13*0.9*0.85+35</f>
        <v>10821.5</v>
      </c>
      <c r="Y14" s="84">
        <f>'BAR BB| Open rates'!AL13*0.9*0.85+35</f>
        <v>10056.5</v>
      </c>
      <c r="Z14" s="84">
        <f>'BAR BB| Open rates'!AM13*0.9*0.85+35</f>
        <v>10821.5</v>
      </c>
      <c r="AA14" s="84">
        <f>'BAR BB| Open rates'!AN13*0.9*0.85+35</f>
        <v>10056.5</v>
      </c>
      <c r="AB14" s="84">
        <f>'BAR BB| Open rates'!AO13*0.9*0.85+35</f>
        <v>10821.5</v>
      </c>
      <c r="AC14" s="84">
        <f>'BAR BB| Open rates'!AP13*0.9*0.85+35</f>
        <v>10056.5</v>
      </c>
      <c r="AD14" s="84">
        <f>'BAR BB| Open rates'!AQ13*0.9*0.85+35</f>
        <v>10056.5</v>
      </c>
      <c r="AE14" s="84">
        <f>'BAR BB| Open rates'!AR13*0.9*0.85+35</f>
        <v>10056.5</v>
      </c>
      <c r="AF14" s="84">
        <f>'BAR BB| Open rates'!AS13*0.9*0.85+35</f>
        <v>8526.5</v>
      </c>
      <c r="AG14" s="84">
        <f>'BAR BB| Open rates'!AT13*0.9*0.85+35</f>
        <v>9291.5</v>
      </c>
      <c r="AH14" s="84">
        <f>'BAR BB| Open rates'!AU13*0.9*0.85+35</f>
        <v>8526.5</v>
      </c>
      <c r="AI14" s="84">
        <f>'BAR BB| Open rates'!AV13*0.9*0.85+35</f>
        <v>9291.5</v>
      </c>
      <c r="AJ14" s="84">
        <f>'BAR BB| Open rates'!AW13*0.9*0.85+35</f>
        <v>8526.5</v>
      </c>
      <c r="AK14" s="84">
        <f>'BAR BB| Open rates'!AX13*0.9*0.85+35</f>
        <v>9291.5</v>
      </c>
      <c r="AL14" s="84">
        <f>'BAR BB| Open rates'!AY13*0.9*0.85+35</f>
        <v>8526.5</v>
      </c>
      <c r="AM14" s="84">
        <f>'BAR BB| Open rates'!AZ13*0.9*0.85+35</f>
        <v>9291.5</v>
      </c>
      <c r="AN14" s="84">
        <f>'BAR BB| Open rates'!BA13*0.9*0.85+35</f>
        <v>8526.5</v>
      </c>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c r="GR14" s="131"/>
      <c r="GS14" s="131"/>
      <c r="GT14" s="131"/>
      <c r="GU14" s="131"/>
      <c r="GV14" s="131"/>
      <c r="GW14" s="131"/>
      <c r="GX14" s="131"/>
      <c r="GY14" s="131"/>
      <c r="GZ14" s="131"/>
      <c r="HA14" s="131"/>
      <c r="HB14" s="131"/>
      <c r="HC14" s="131"/>
      <c r="HD14" s="131"/>
      <c r="HE14" s="131"/>
      <c r="HF14" s="131"/>
    </row>
    <row r="15" spans="1:214" x14ac:dyDescent="0.2">
      <c r="A15" s="123"/>
      <c r="B15"/>
      <c r="C15"/>
      <c r="D15"/>
      <c r="E15"/>
    </row>
    <row r="16" spans="1:214" x14ac:dyDescent="0.2">
      <c r="A16" s="216"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row>
    <row r="17" spans="1:214" x14ac:dyDescent="0.2">
      <c r="A17" s="216"/>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row>
    <row r="18" spans="1:214"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row>
    <row r="19" spans="1:214" s="11" customFormat="1" ht="173.25" customHeight="1" thickBot="1" x14ac:dyDescent="0.25">
      <c r="A19" s="198" t="s">
        <v>302</v>
      </c>
      <c r="B19" s="197"/>
      <c r="C19" s="197"/>
      <c r="D19" s="197"/>
      <c r="E19" s="197"/>
      <c r="F19" s="197"/>
      <c r="G19" s="197"/>
      <c r="H19" s="197"/>
    </row>
    <row r="20" spans="1:214" s="11" customFormat="1" ht="10.5" customHeight="1" x14ac:dyDescent="0.2">
      <c r="A20" s="5"/>
      <c r="B20" s="197"/>
      <c r="C20" s="197"/>
      <c r="D20" s="197"/>
      <c r="E20" s="197"/>
      <c r="F20" s="197"/>
      <c r="G20" s="197"/>
      <c r="H20" s="197"/>
    </row>
    <row r="21" spans="1:214" s="11" customFormat="1" ht="21.75" customHeight="1" x14ac:dyDescent="0.2">
      <c r="A21" s="87" t="s">
        <v>80</v>
      </c>
      <c r="B21" s="197"/>
      <c r="C21" s="197"/>
      <c r="D21" s="197"/>
      <c r="E21" s="197"/>
      <c r="F21" s="197"/>
      <c r="G21" s="197"/>
      <c r="H21" s="197"/>
    </row>
    <row r="22" spans="1:214" s="11" customFormat="1" ht="24.75" customHeight="1" x14ac:dyDescent="0.2">
      <c r="A22" s="109" t="s">
        <v>278</v>
      </c>
      <c r="B22" s="197"/>
      <c r="C22" s="197"/>
      <c r="D22" s="197"/>
      <c r="E22" s="197"/>
      <c r="F22" s="197"/>
      <c r="G22" s="197"/>
      <c r="H22" s="197"/>
    </row>
    <row r="23" spans="1:214" ht="24.75" customHeight="1" x14ac:dyDescent="0.2">
      <c r="A23" s="109" t="s">
        <v>279</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row>
    <row r="24" spans="1:214"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row>
    <row r="25" spans="1:214"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row>
    <row r="26" spans="1:214" x14ac:dyDescent="0.2">
      <c r="A26" s="137"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row>
    <row r="27" spans="1:214" s="155" customFormat="1" ht="35.25" customHeight="1" x14ac:dyDescent="0.2">
      <c r="A27" s="150" t="s">
        <v>163</v>
      </c>
    </row>
    <row r="28" spans="1:214" s="155" customFormat="1" ht="35.25" customHeight="1" x14ac:dyDescent="0.2">
      <c r="A28" s="150" t="s">
        <v>190</v>
      </c>
    </row>
    <row r="29" spans="1:214" s="155" customFormat="1" ht="35.25" customHeight="1" x14ac:dyDescent="0.2">
      <c r="A29" s="150" t="s">
        <v>164</v>
      </c>
    </row>
    <row r="30" spans="1:214" s="155" customFormat="1" ht="13.5" customHeight="1" x14ac:dyDescent="0.2">
      <c r="A30" s="150" t="s">
        <v>165</v>
      </c>
    </row>
    <row r="31" spans="1:214" s="155" customFormat="1" ht="35.25" customHeight="1" x14ac:dyDescent="0.2">
      <c r="A31" s="150" t="s">
        <v>162</v>
      </c>
    </row>
    <row r="32" spans="1:214" ht="24" x14ac:dyDescent="0.2">
      <c r="A32" s="145"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row>
    <row r="33" spans="1:214" ht="15" customHeight="1" x14ac:dyDescent="0.2">
      <c r="A33" s="145"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row>
    <row r="34" spans="1:214" ht="15" customHeight="1" x14ac:dyDescent="0.2">
      <c r="A34" s="199" t="s">
        <v>280</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row>
    <row r="35" spans="1:214" ht="24" customHeight="1" x14ac:dyDescent="0.2">
      <c r="A35" s="145" t="s">
        <v>181</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row>
    <row r="36" spans="1:214" ht="12.75" customHeight="1" x14ac:dyDescent="0.2">
      <c r="A36" s="199"/>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row>
    <row r="37" spans="1:214" s="11" customFormat="1" ht="15" customHeight="1" x14ac:dyDescent="0.2">
      <c r="A37" s="244" t="s">
        <v>103</v>
      </c>
    </row>
    <row r="38" spans="1:214" ht="15" customHeight="1" x14ac:dyDescent="0.2">
      <c r="A38" s="24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row>
    <row r="39" spans="1:214" ht="51" customHeight="1" x14ac:dyDescent="0.2">
      <c r="A39" s="246"/>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row>
    <row r="40" spans="1:214" x14ac:dyDescent="0.2">
      <c r="A40" s="144"/>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row>
    <row r="41" spans="1:214" ht="36" x14ac:dyDescent="0.2">
      <c r="A41" s="144" t="s">
        <v>105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row>
    <row r="42" spans="1:214" x14ac:dyDescent="0.2">
      <c r="A42" s="133"/>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row>
    <row r="43" spans="1:214" ht="36" x14ac:dyDescent="0.2">
      <c r="A43" s="178" t="s">
        <v>182</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row>
    <row r="44" spans="1:214" x14ac:dyDescent="0.2">
      <c r="A44" s="200" t="s">
        <v>208</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row>
    <row r="45" spans="1:214" s="11" customFormat="1" x14ac:dyDescent="0.2">
      <c r="A45" s="199"/>
    </row>
    <row r="46" spans="1:214" s="11" customFormat="1" x14ac:dyDescent="0.2">
      <c r="A46" s="137" t="s">
        <v>65</v>
      </c>
    </row>
    <row r="47" spans="1:214" s="11" customFormat="1" ht="42" customHeight="1" x14ac:dyDescent="0.2">
      <c r="A47" s="144" t="s">
        <v>104</v>
      </c>
    </row>
    <row r="48" spans="1:214" s="11" customFormat="1" ht="40.5" customHeight="1" x14ac:dyDescent="0.2">
      <c r="A48" s="144" t="s">
        <v>105</v>
      </c>
    </row>
    <row r="49" spans="1:1" s="11" customFormat="1" x14ac:dyDescent="0.2">
      <c r="A49" s="199"/>
    </row>
    <row r="50" spans="1:1" s="11" customFormat="1" ht="12.75" customHeight="1" x14ac:dyDescent="0.2">
      <c r="A50" s="137" t="s">
        <v>281</v>
      </c>
    </row>
    <row r="51" spans="1:1" s="11" customFormat="1" ht="36" x14ac:dyDescent="0.2">
      <c r="A51" s="183" t="s">
        <v>251</v>
      </c>
    </row>
    <row r="52" spans="1:1" s="11" customFormat="1" ht="17.25" customHeight="1" x14ac:dyDescent="0.2">
      <c r="A52" s="202" t="s">
        <v>183</v>
      </c>
    </row>
    <row r="53" spans="1:1" s="11" customFormat="1" ht="12" customHeight="1" x14ac:dyDescent="0.2">
      <c r="A53" s="202"/>
    </row>
    <row r="54" spans="1:1" s="11" customFormat="1" x14ac:dyDescent="0.2">
      <c r="A54" s="201" t="s">
        <v>282</v>
      </c>
    </row>
    <row r="55" spans="1:1" s="11" customFormat="1" x14ac:dyDescent="0.2">
      <c r="A55" s="202" t="s">
        <v>283</v>
      </c>
    </row>
    <row r="56" spans="1:1" s="11" customFormat="1" ht="13.5" customHeight="1" x14ac:dyDescent="0.2">
      <c r="A56" s="19"/>
    </row>
    <row r="57" spans="1:1" s="11" customFormat="1" x14ac:dyDescent="0.2">
      <c r="A57" s="201" t="s">
        <v>284</v>
      </c>
    </row>
    <row r="58" spans="1:1" s="11" customFormat="1" x14ac:dyDescent="0.2">
      <c r="A58" s="203" t="s">
        <v>185</v>
      </c>
    </row>
    <row r="59" spans="1:1" s="11" customFormat="1" ht="13.5" customHeight="1" x14ac:dyDescent="0.2">
      <c r="A59" s="19"/>
    </row>
    <row r="60" spans="1:1" s="11" customFormat="1" x14ac:dyDescent="0.2">
      <c r="A60" s="201" t="s">
        <v>285</v>
      </c>
    </row>
    <row r="61" spans="1:1" s="11" customFormat="1" x14ac:dyDescent="0.2">
      <c r="A61" s="202" t="s">
        <v>185</v>
      </c>
    </row>
    <row r="62" spans="1:1" s="11" customFormat="1" ht="12.75" customHeight="1" x14ac:dyDescent="0.2">
      <c r="A62" s="204"/>
    </row>
    <row r="63" spans="1:1" s="11" customFormat="1" x14ac:dyDescent="0.2">
      <c r="A63" s="201" t="s">
        <v>286</v>
      </c>
    </row>
    <row r="64" spans="1:1" s="11" customFormat="1" x14ac:dyDescent="0.2">
      <c r="A64" s="203" t="s">
        <v>287</v>
      </c>
    </row>
    <row r="65" spans="1:214" s="11" customFormat="1" ht="13.5" customHeight="1" x14ac:dyDescent="0.2">
      <c r="A65" s="203"/>
    </row>
    <row r="66" spans="1:214" s="11" customFormat="1" x14ac:dyDescent="0.2">
      <c r="A66" s="201" t="s">
        <v>288</v>
      </c>
    </row>
    <row r="67" spans="1:214" s="11" customFormat="1" x14ac:dyDescent="0.2">
      <c r="A67" s="203" t="s">
        <v>289</v>
      </c>
    </row>
    <row r="68" spans="1:214" s="11" customFormat="1" ht="13.5" thickBot="1" x14ac:dyDescent="0.25">
      <c r="A68" s="205"/>
    </row>
    <row r="69" spans="1:214" s="11" customFormat="1" ht="77.25" customHeight="1" x14ac:dyDescent="0.2">
      <c r="A69" s="206" t="s">
        <v>290</v>
      </c>
    </row>
    <row r="70" spans="1:214" s="11" customFormat="1" ht="24.75" thickBot="1" x14ac:dyDescent="0.25">
      <c r="A70" s="207" t="s">
        <v>128</v>
      </c>
    </row>
    <row r="71" spans="1:214" s="11" customFormat="1" x14ac:dyDescent="0.2">
      <c r="A71" s="5"/>
    </row>
    <row r="72" spans="1:214" s="11" customFormat="1" ht="24" x14ac:dyDescent="0.2">
      <c r="A72" s="135" t="s">
        <v>291</v>
      </c>
    </row>
    <row r="73" spans="1:214" s="11" customFormat="1" ht="24" x14ac:dyDescent="0.2">
      <c r="A73" s="183" t="s">
        <v>260</v>
      </c>
    </row>
    <row r="74" spans="1:214" s="11" customFormat="1" x14ac:dyDescent="0.2">
      <c r="A74" s="176" t="s">
        <v>184</v>
      </c>
    </row>
    <row r="75" spans="1:214" x14ac:dyDescent="0.2">
      <c r="A75" s="144"/>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row>
    <row r="76" spans="1:214" x14ac:dyDescent="0.2">
      <c r="A76" s="183" t="s">
        <v>196</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row>
    <row r="77" spans="1:214" x14ac:dyDescent="0.2">
      <c r="A77" s="176" t="s">
        <v>292</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row>
    <row r="78" spans="1:214" s="11" customFormat="1" x14ac:dyDescent="0.2">
      <c r="A78" s="144"/>
    </row>
    <row r="79" spans="1:214" s="11" customFormat="1" x14ac:dyDescent="0.2">
      <c r="A79" s="183" t="s">
        <v>293</v>
      </c>
    </row>
    <row r="80" spans="1:214" s="11" customFormat="1" x14ac:dyDescent="0.2">
      <c r="A80" s="176" t="s">
        <v>186</v>
      </c>
    </row>
    <row r="81" spans="1:1" s="11" customFormat="1" x14ac:dyDescent="0.2">
      <c r="A81" s="144"/>
    </row>
    <row r="82" spans="1:1" s="11" customFormat="1" x14ac:dyDescent="0.2">
      <c r="A82" s="183" t="s">
        <v>294</v>
      </c>
    </row>
    <row r="83" spans="1:1" s="11" customFormat="1" x14ac:dyDescent="0.2">
      <c r="A83" s="176" t="s">
        <v>186</v>
      </c>
    </row>
    <row r="84" spans="1:1" s="11" customFormat="1" x14ac:dyDescent="0.2">
      <c r="A84" s="144"/>
    </row>
    <row r="85" spans="1:1" s="11" customFormat="1" x14ac:dyDescent="0.2">
      <c r="A85" s="183" t="s">
        <v>295</v>
      </c>
    </row>
    <row r="86" spans="1:1" s="11" customFormat="1" x14ac:dyDescent="0.2">
      <c r="A86" s="176" t="s">
        <v>296</v>
      </c>
    </row>
    <row r="87" spans="1:1" s="11" customFormat="1" x14ac:dyDescent="0.2">
      <c r="A87" s="208"/>
    </row>
    <row r="88" spans="1:1" s="11" customFormat="1" x14ac:dyDescent="0.2">
      <c r="A88" s="183" t="s">
        <v>297</v>
      </c>
    </row>
    <row r="89" spans="1:1" s="11" customFormat="1" x14ac:dyDescent="0.2">
      <c r="A89" s="176" t="s">
        <v>298</v>
      </c>
    </row>
    <row r="90" spans="1:1" s="11" customFormat="1" ht="30" customHeight="1" thickBot="1" x14ac:dyDescent="0.25">
      <c r="A90" s="31"/>
    </row>
    <row r="91" spans="1:1" s="11" customFormat="1" ht="72" x14ac:dyDescent="0.2">
      <c r="A91" s="209" t="s">
        <v>299</v>
      </c>
    </row>
    <row r="92" spans="1:1" s="11" customFormat="1" ht="24.75" thickBot="1" x14ac:dyDescent="0.25">
      <c r="A92" s="210" t="s">
        <v>300</v>
      </c>
    </row>
    <row r="93" spans="1:1" s="11" customFormat="1" x14ac:dyDescent="0.2">
      <c r="A93" s="31"/>
    </row>
    <row r="94" spans="1:1" s="11" customFormat="1" x14ac:dyDescent="0.2">
      <c r="A94" s="31"/>
    </row>
    <row r="95" spans="1:1" s="11" customFormat="1" x14ac:dyDescent="0.2">
      <c r="A95" s="31"/>
    </row>
    <row r="96" spans="1:1" s="11" customFormat="1" x14ac:dyDescent="0.2">
      <c r="A96" s="31"/>
    </row>
    <row r="97" spans="1:214" s="11" customFormat="1" x14ac:dyDescent="0.2">
      <c r="A97" s="31"/>
    </row>
    <row r="98" spans="1:214" s="11" customFormat="1" x14ac:dyDescent="0.2">
      <c r="A98" s="31"/>
    </row>
    <row r="99" spans="1:214" s="11" customFormat="1" x14ac:dyDescent="0.2">
      <c r="A99" s="31"/>
    </row>
    <row r="100" spans="1:214" s="11" customFormat="1" x14ac:dyDescent="0.2">
      <c r="A100" s="211"/>
    </row>
    <row r="101" spans="1:214" x14ac:dyDescent="0.2">
      <c r="A101" s="14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row>
    <row r="102" spans="1:214" x14ac:dyDescent="0.2">
      <c r="A102" s="14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row>
    <row r="103" spans="1:214" x14ac:dyDescent="0.2">
      <c r="A103" s="14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row>
    <row r="104" spans="1:214" x14ac:dyDescent="0.2">
      <c r="A104" s="14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row>
    <row r="105" spans="1:214" x14ac:dyDescent="0.2">
      <c r="A105" s="143"/>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row>
    <row r="106" spans="1:214"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row>
    <row r="107" spans="1:214"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row>
    <row r="108" spans="1:214"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row>
    <row r="109" spans="1:214"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row>
    <row r="110" spans="1:214"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row>
    <row r="111" spans="1:214"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row>
    <row r="112" spans="1:214"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row>
    <row r="113" spans="1:214"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row>
    <row r="114" spans="1:214"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row>
    <row r="115" spans="1:214"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row>
    <row r="116" spans="1:214"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row>
    <row r="117" spans="1:214"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row>
    <row r="118" spans="1:214"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row>
    <row r="119" spans="1:214"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row>
    <row r="120" spans="1:214"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row>
    <row r="121" spans="1:214"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row>
    <row r="122" spans="1:214"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row>
    <row r="123" spans="1:214"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row>
    <row r="124" spans="1:214"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row>
    <row r="125" spans="1:214"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row>
    <row r="126" spans="1:214"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row>
    <row r="127" spans="1:214"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row>
    <row r="128" spans="1:214"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row>
    <row r="129" spans="1:214"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row>
    <row r="130" spans="1:214"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row>
    <row r="131" spans="1:214"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row>
    <row r="132" spans="1:214"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row>
    <row r="133" spans="1:214"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row>
    <row r="134" spans="1:214"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row>
    <row r="135" spans="1:214"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row>
    <row r="136" spans="1:214"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row>
    <row r="137" spans="1:214"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row>
    <row r="138" spans="1:214"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row>
    <row r="139" spans="1:214"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row>
    <row r="140" spans="1:214"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row>
    <row r="141" spans="1:214"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row>
    <row r="142" spans="1:214"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row>
    <row r="143" spans="1:214"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row>
    <row r="144" spans="1:214"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row>
    <row r="145" spans="1:214"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row>
    <row r="146" spans="1:214"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row>
    <row r="147" spans="1:214"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row>
    <row r="148" spans="1:214"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row>
    <row r="149" spans="1:214"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row>
    <row r="150" spans="1:214"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row>
    <row r="151" spans="1:214"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row>
    <row r="152" spans="1:214"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row>
    <row r="153" spans="1:214"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row>
    <row r="154" spans="1:214"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row>
    <row r="155" spans="1:214"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row>
    <row r="156" spans="1:214"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row>
    <row r="157" spans="1:214"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row>
    <row r="158" spans="1:214"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row>
    <row r="159" spans="1:214"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row>
    <row r="160" spans="1:214"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row>
    <row r="161" spans="1:214"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row>
    <row r="162" spans="1:214"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row>
    <row r="163" spans="1:214"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row>
    <row r="164" spans="1:214"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row>
    <row r="165" spans="1:214"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row>
    <row r="166" spans="1:214"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row>
    <row r="167" spans="1:214"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row>
    <row r="168" spans="1:214"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row>
    <row r="169" spans="1:214"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row>
    <row r="170" spans="1:214"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row>
    <row r="171" spans="1:214"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row>
    <row r="172" spans="1:214"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row>
    <row r="173" spans="1:214"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row>
    <row r="174" spans="1:214"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row>
    <row r="175" spans="1:214"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row>
    <row r="176" spans="1:214"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row>
    <row r="177" spans="1:214"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row>
    <row r="178" spans="1:214"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row>
    <row r="179" spans="1:214"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row>
    <row r="180" spans="1:214"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row>
    <row r="181" spans="1:214"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row>
    <row r="182" spans="1:214"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row>
    <row r="183" spans="1:214"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row>
    <row r="184" spans="1:214"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row>
    <row r="185" spans="1:214"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row>
    <row r="186" spans="1:214"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row>
    <row r="187" spans="1:214"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row>
    <row r="188" spans="1:214"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row>
    <row r="189" spans="1:214"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row>
    <row r="190" spans="1:214"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row>
    <row r="191" spans="1:214"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row>
    <row r="192" spans="1:214"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row>
    <row r="193" spans="1:214"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row>
    <row r="194" spans="1:214"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row>
    <row r="195" spans="1:214"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row>
    <row r="196" spans="1:214"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row>
    <row r="197" spans="1:214"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row>
    <row r="198" spans="1:214"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row>
    <row r="199" spans="1:214"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row>
    <row r="200" spans="1:214"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row>
    <row r="201" spans="1:214"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row>
    <row r="202" spans="1:214"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row>
    <row r="203" spans="1:214"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row>
    <row r="204" spans="1:214"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row>
    <row r="205" spans="1:214"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row>
    <row r="206" spans="1:214"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row>
    <row r="207" spans="1:214"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row>
    <row r="208" spans="1:214"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row>
    <row r="209" spans="1:214"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row>
    <row r="210" spans="1:214"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row>
    <row r="211" spans="1:214"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row>
    <row r="212" spans="1:214"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row>
    <row r="213" spans="1:214"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row>
    <row r="214" spans="1:214"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row>
    <row r="215" spans="1:214"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row>
    <row r="216" spans="1:214"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row>
    <row r="217" spans="1:214"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row>
    <row r="218" spans="1:214"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row>
    <row r="219" spans="1:214"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row>
    <row r="220" spans="1:214"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row>
    <row r="221" spans="1:214"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row>
    <row r="222" spans="1:214"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row>
    <row r="223" spans="1:214"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row>
    <row r="224" spans="1:214"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row>
    <row r="225" spans="1:214"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row>
    <row r="226" spans="1:214"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row>
    <row r="227" spans="1:214"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row>
    <row r="228" spans="1:214"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row>
    <row r="229" spans="1:214"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row>
    <row r="230" spans="1:214"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row>
    <row r="231" spans="1:214"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row>
    <row r="232" spans="1:214"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row>
    <row r="233" spans="1:214"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row>
    <row r="234" spans="1:214"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row>
    <row r="235" spans="1:214"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row>
    <row r="236" spans="1:214"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row>
    <row r="237" spans="1:214"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row>
    <row r="238" spans="1:214"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row>
    <row r="239" spans="1:214"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row>
    <row r="240" spans="1:214"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row>
    <row r="241" spans="1:214"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row>
    <row r="242" spans="1:214"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row>
    <row r="243" spans="1:214"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row>
    <row r="244" spans="1:214"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row>
    <row r="245" spans="1:214" x14ac:dyDescent="0.2">
      <c r="A245" s="106"/>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I252"/>
  <sheetViews>
    <sheetView workbookViewId="0">
      <pane xSplit="1" topLeftCell="B1" activePane="topRight" state="frozen"/>
      <selection activeCell="A10" sqref="A10"/>
      <selection pane="topRight" activeCell="A19" sqref="A19"/>
    </sheetView>
  </sheetViews>
  <sheetFormatPr defaultRowHeight="12.75" x14ac:dyDescent="0.2"/>
  <cols>
    <col min="1" max="1" width="43.85546875" style="5" customWidth="1"/>
    <col min="2" max="40" width="9.7109375" customWidth="1"/>
  </cols>
  <sheetData>
    <row r="1" spans="1:40" ht="24" x14ac:dyDescent="0.2">
      <c r="A1" s="47" t="s">
        <v>50</v>
      </c>
    </row>
    <row r="2" spans="1:40" x14ac:dyDescent="0.2">
      <c r="A2" s="196" t="s">
        <v>276</v>
      </c>
    </row>
    <row r="3" spans="1:40" x14ac:dyDescent="0.2">
      <c r="A3" s="132" t="s">
        <v>187</v>
      </c>
    </row>
    <row r="4" spans="1:40" s="11" customFormat="1" ht="21.75" customHeight="1" x14ac:dyDescent="0.2">
      <c r="A4" s="74" t="s">
        <v>52</v>
      </c>
      <c r="B4" s="73">
        <f>'НСЛ| FIT18'!B4</f>
        <v>45444</v>
      </c>
      <c r="C4" s="73">
        <f>'НСЛ| FIT18'!C4</f>
        <v>45446</v>
      </c>
      <c r="D4" s="73">
        <f>'НСЛ| FIT18'!D4</f>
        <v>45451</v>
      </c>
      <c r="E4" s="73">
        <f>'НСЛ| FIT18'!E4</f>
        <v>45452</v>
      </c>
      <c r="F4" s="73">
        <f>'НСЛ| FIT18'!F4</f>
        <v>45457</v>
      </c>
      <c r="G4" s="73">
        <f>'НСЛ| FIT18'!G4</f>
        <v>45460</v>
      </c>
      <c r="H4" s="73">
        <f>'НСЛ| FIT18'!H4</f>
        <v>45465</v>
      </c>
      <c r="I4" s="73">
        <f>'НСЛ| FIT18'!I4</f>
        <v>45468</v>
      </c>
      <c r="J4" s="73">
        <f>'НСЛ| FIT18'!J4</f>
        <v>45471</v>
      </c>
      <c r="K4" s="73">
        <f>'НСЛ| FIT18'!K4</f>
        <v>45473</v>
      </c>
      <c r="L4" s="73">
        <f>'НСЛ| FIT18'!L4</f>
        <v>45474</v>
      </c>
      <c r="M4" s="73">
        <f>'НСЛ| FIT18'!M4</f>
        <v>45478</v>
      </c>
      <c r="N4" s="73">
        <f>'НСЛ| FIT18'!N4</f>
        <v>45481</v>
      </c>
      <c r="O4" s="73">
        <f>'НСЛ| FIT18'!O4</f>
        <v>45485</v>
      </c>
      <c r="P4" s="73">
        <f>'НСЛ| FIT18'!P4</f>
        <v>45488</v>
      </c>
      <c r="Q4" s="73">
        <f>'НСЛ| FIT18'!Q4</f>
        <v>45492</v>
      </c>
      <c r="R4" s="73">
        <f>'НСЛ| FIT18'!R4</f>
        <v>45495</v>
      </c>
      <c r="S4" s="73">
        <f>'НСЛ| FIT18'!S4</f>
        <v>45499</v>
      </c>
      <c r="T4" s="73">
        <f>'НСЛ| FIT18'!T4</f>
        <v>45502</v>
      </c>
      <c r="U4" s="73">
        <f>'НСЛ| FIT18'!U4</f>
        <v>45505</v>
      </c>
      <c r="V4" s="73">
        <f>'НСЛ| FIT18'!V4</f>
        <v>45506</v>
      </c>
      <c r="W4" s="73">
        <f>'НСЛ| FIT18'!W4</f>
        <v>45509</v>
      </c>
      <c r="X4" s="73">
        <f>'НСЛ| FIT18'!X4</f>
        <v>45513</v>
      </c>
      <c r="Y4" s="73">
        <f>'НСЛ| FIT18'!Y4</f>
        <v>45516</v>
      </c>
      <c r="Z4" s="73">
        <f>'НСЛ| FIT18'!Z4</f>
        <v>45520</v>
      </c>
      <c r="AA4" s="73">
        <f>'НСЛ| FIT18'!AA4</f>
        <v>45523</v>
      </c>
      <c r="AB4" s="73">
        <f>'НСЛ| FIT18'!AB4</f>
        <v>45526</v>
      </c>
      <c r="AC4" s="73">
        <f>'НСЛ| FIT18'!AC4</f>
        <v>45532</v>
      </c>
      <c r="AD4" s="73">
        <f>'НСЛ| FIT18'!AD4</f>
        <v>45534</v>
      </c>
      <c r="AE4" s="73">
        <f>'НСЛ| FIT18'!AE4</f>
        <v>45536</v>
      </c>
      <c r="AF4" s="73">
        <f>'НСЛ| FIT18'!AF4</f>
        <v>45537</v>
      </c>
      <c r="AG4" s="73">
        <f>'НСЛ| FIT18'!AG4</f>
        <v>45541</v>
      </c>
      <c r="AH4" s="73">
        <f>'НСЛ| FIT18'!AH4</f>
        <v>45544</v>
      </c>
      <c r="AI4" s="73">
        <f>'НСЛ| FIT18'!AI4</f>
        <v>45548</v>
      </c>
      <c r="AJ4" s="73">
        <f>'НСЛ| FIT18'!AJ4</f>
        <v>45551</v>
      </c>
      <c r="AK4" s="73">
        <f>'НСЛ| FIT18'!AK4</f>
        <v>45555</v>
      </c>
      <c r="AL4" s="73">
        <f>'НСЛ| FIT18'!AL4</f>
        <v>45558</v>
      </c>
      <c r="AM4" s="73">
        <f>'НСЛ| FIT18'!AM4</f>
        <v>45562</v>
      </c>
      <c r="AN4" s="73">
        <f>'НСЛ| FIT18'!AN4</f>
        <v>45565</v>
      </c>
    </row>
    <row r="5" spans="1:40" s="11" customFormat="1" ht="21.75" customHeight="1" x14ac:dyDescent="0.2">
      <c r="A5" s="74"/>
      <c r="B5" s="73">
        <f>'НСЛ| FIT18'!B5</f>
        <v>45445</v>
      </c>
      <c r="C5" s="73">
        <f>'НСЛ| FIT18'!C5</f>
        <v>45450</v>
      </c>
      <c r="D5" s="73">
        <f>'НСЛ| FIT18'!D5</f>
        <v>45451</v>
      </c>
      <c r="E5" s="73">
        <f>'НСЛ| FIT18'!E5</f>
        <v>45456</v>
      </c>
      <c r="F5" s="73">
        <f>'НСЛ| FIT18'!F5</f>
        <v>45459</v>
      </c>
      <c r="G5" s="73">
        <f>'НСЛ| FIT18'!G5</f>
        <v>45464</v>
      </c>
      <c r="H5" s="73">
        <f>'НСЛ| FIT18'!H5</f>
        <v>45467</v>
      </c>
      <c r="I5" s="73">
        <f>'НСЛ| FIT18'!I5</f>
        <v>45470</v>
      </c>
      <c r="J5" s="73">
        <f>'НСЛ| FIT18'!J5</f>
        <v>45472</v>
      </c>
      <c r="K5" s="73">
        <f>'НСЛ| FIT18'!K5</f>
        <v>45473</v>
      </c>
      <c r="L5" s="73">
        <f>'НСЛ| FIT18'!L5</f>
        <v>45477</v>
      </c>
      <c r="M5" s="73">
        <f>'НСЛ| FIT18'!M5</f>
        <v>45480</v>
      </c>
      <c r="N5" s="73">
        <f>'НСЛ| FIT18'!N5</f>
        <v>45484</v>
      </c>
      <c r="O5" s="73">
        <f>'НСЛ| FIT18'!O5</f>
        <v>45487</v>
      </c>
      <c r="P5" s="73">
        <f>'НСЛ| FIT18'!P5</f>
        <v>45491</v>
      </c>
      <c r="Q5" s="73">
        <f>'НСЛ| FIT18'!Q5</f>
        <v>45494</v>
      </c>
      <c r="R5" s="73">
        <f>'НСЛ| FIT18'!R5</f>
        <v>45498</v>
      </c>
      <c r="S5" s="73">
        <f>'НСЛ| FIT18'!S5</f>
        <v>45501</v>
      </c>
      <c r="T5" s="73">
        <f>'НСЛ| FIT18'!T5</f>
        <v>45504</v>
      </c>
      <c r="U5" s="73">
        <f>'НСЛ| FIT18'!U5</f>
        <v>45505</v>
      </c>
      <c r="V5" s="73">
        <f>'НСЛ| FIT18'!V5</f>
        <v>45508</v>
      </c>
      <c r="W5" s="73">
        <f>'НСЛ| FIT18'!W5</f>
        <v>45512</v>
      </c>
      <c r="X5" s="73">
        <f>'НСЛ| FIT18'!X5</f>
        <v>45515</v>
      </c>
      <c r="Y5" s="73">
        <f>'НСЛ| FIT18'!Y5</f>
        <v>45519</v>
      </c>
      <c r="Z5" s="73">
        <f>'НСЛ| FIT18'!Z5</f>
        <v>45522</v>
      </c>
      <c r="AA5" s="73">
        <f>'НСЛ| FIT18'!AA5</f>
        <v>45525</v>
      </c>
      <c r="AB5" s="73">
        <f>'НСЛ| FIT18'!AB5</f>
        <v>45531</v>
      </c>
      <c r="AC5" s="73">
        <f>'НСЛ| FIT18'!AC5</f>
        <v>45533</v>
      </c>
      <c r="AD5" s="73">
        <f>'НСЛ| FIT18'!AD5</f>
        <v>45535</v>
      </c>
      <c r="AE5" s="73">
        <f>'НСЛ| FIT18'!AE5</f>
        <v>45536</v>
      </c>
      <c r="AF5" s="73">
        <f>'НСЛ| FIT18'!AF5</f>
        <v>45540</v>
      </c>
      <c r="AG5" s="73">
        <f>'НСЛ| FIT18'!AG5</f>
        <v>45543</v>
      </c>
      <c r="AH5" s="73">
        <f>'НСЛ| FIT18'!AH5</f>
        <v>45547</v>
      </c>
      <c r="AI5" s="73">
        <f>'НСЛ| FIT18'!AI5</f>
        <v>45550</v>
      </c>
      <c r="AJ5" s="73">
        <f>'НСЛ| FIT18'!AJ5</f>
        <v>45554</v>
      </c>
      <c r="AK5" s="73">
        <f>'НСЛ| FIT18'!AK5</f>
        <v>45557</v>
      </c>
      <c r="AL5" s="73">
        <f>'НСЛ| FIT18'!AL5</f>
        <v>45561</v>
      </c>
      <c r="AM5" s="73">
        <f>'НСЛ| FIT18'!AM5</f>
        <v>45564</v>
      </c>
      <c r="AN5" s="73">
        <f>'НСЛ| FIT18'!AN5</f>
        <v>45565</v>
      </c>
    </row>
    <row r="6" spans="1:40" s="11" customFormat="1" x14ac:dyDescent="0.2">
      <c r="A6" s="33" t="s">
        <v>53</v>
      </c>
      <c r="B6" s="136"/>
      <c r="C6" s="136"/>
      <c r="D6" s="136"/>
      <c r="E6" s="136"/>
    </row>
    <row r="7" spans="1:40" s="11" customFormat="1" x14ac:dyDescent="0.2">
      <c r="A7" s="42">
        <v>1</v>
      </c>
      <c r="B7" s="84">
        <f>'BAR BB| Open rates'!O6*0.9*0.9</f>
        <v>6399</v>
      </c>
      <c r="C7" s="84">
        <f>'BAR BB| Open rates'!P6*0.9*0.9</f>
        <v>8019</v>
      </c>
      <c r="D7" s="84">
        <f>'BAR BB| Open rates'!Q6*0.9*0.9</f>
        <v>6399</v>
      </c>
      <c r="E7" s="84">
        <f>'BAR BB| Open rates'!R6*0.9*0.9</f>
        <v>4536</v>
      </c>
      <c r="F7" s="84">
        <f>'BAR BB| Open rates'!S6*0.9*0.9</f>
        <v>4536</v>
      </c>
      <c r="G7" s="84">
        <f>'BAR BB| Open rates'!T6*0.9*0.9</f>
        <v>8829</v>
      </c>
      <c r="H7" s="84">
        <f>'BAR BB| Open rates'!U6*0.9*0.9</f>
        <v>6399</v>
      </c>
      <c r="I7" s="84">
        <f>'BAR BB| Open rates'!V6*0.9*0.9</f>
        <v>6399</v>
      </c>
      <c r="J7" s="84">
        <f>'BAR BB| Open rates'!W6*0.9*0.9</f>
        <v>8019</v>
      </c>
      <c r="K7" s="84">
        <f>'BAR BB| Open rates'!X6*0.9*0.9</f>
        <v>8019</v>
      </c>
      <c r="L7" s="84">
        <f>'BAR BB| Open rates'!Y6*0.9*0.9</f>
        <v>6399</v>
      </c>
      <c r="M7" s="84">
        <f>'BAR BB| Open rates'!Z6*0.9*0.9</f>
        <v>7209</v>
      </c>
      <c r="N7" s="84">
        <f>'BAR BB| Open rates'!AA6*0.9*0.9</f>
        <v>6399</v>
      </c>
      <c r="O7" s="84">
        <f>'BAR BB| Open rates'!AB6*0.9*0.9</f>
        <v>7209</v>
      </c>
      <c r="P7" s="84">
        <f>'BAR BB| Open rates'!AC6*0.9*0.9</f>
        <v>6399</v>
      </c>
      <c r="Q7" s="84">
        <f>'BAR BB| Open rates'!AD6*0.9*0.9</f>
        <v>7209</v>
      </c>
      <c r="R7" s="84">
        <f>'BAR BB| Open rates'!AE6*0.9*0.9</f>
        <v>6399</v>
      </c>
      <c r="S7" s="84">
        <f>'BAR BB| Open rates'!AF6*0.9*0.9</f>
        <v>7209</v>
      </c>
      <c r="T7" s="84">
        <f>'BAR BB| Open rates'!AG6*0.9*0.9</f>
        <v>6399</v>
      </c>
      <c r="U7" s="84">
        <f>'BAR BB| Open rates'!AH6*0.9*0.9</f>
        <v>6399</v>
      </c>
      <c r="V7" s="84">
        <f>'BAR BB| Open rates'!AI6*0.9*0.9</f>
        <v>7209</v>
      </c>
      <c r="W7" s="84">
        <f>'BAR BB| Open rates'!AJ6*0.9*0.9</f>
        <v>7209</v>
      </c>
      <c r="X7" s="84">
        <f>'BAR BB| Open rates'!AK6*0.9*0.9</f>
        <v>8019</v>
      </c>
      <c r="Y7" s="84">
        <f>'BAR BB| Open rates'!AL6*0.9*0.9</f>
        <v>7209</v>
      </c>
      <c r="Z7" s="84">
        <f>'BAR BB| Open rates'!AM6*0.9*0.9</f>
        <v>8019</v>
      </c>
      <c r="AA7" s="84">
        <f>'BAR BB| Open rates'!AN6*0.9*0.9</f>
        <v>7209</v>
      </c>
      <c r="AB7" s="84">
        <f>'BAR BB| Open rates'!AO6*0.9*0.9</f>
        <v>8019</v>
      </c>
      <c r="AC7" s="84">
        <f>'BAR BB| Open rates'!AP6*0.9*0.9</f>
        <v>7209</v>
      </c>
      <c r="AD7" s="84">
        <f>'BAR BB| Open rates'!AQ6*0.9*0.9</f>
        <v>7209</v>
      </c>
      <c r="AE7" s="84">
        <f>'BAR BB| Open rates'!AR6*0.9*0.9</f>
        <v>7209</v>
      </c>
      <c r="AF7" s="84">
        <f>'BAR BB| Open rates'!AS6*0.9*0.9</f>
        <v>5589</v>
      </c>
      <c r="AG7" s="84">
        <f>'BAR BB| Open rates'!AT6*0.9*0.9</f>
        <v>6399</v>
      </c>
      <c r="AH7" s="84">
        <f>'BAR BB| Open rates'!AU6*0.9*0.9</f>
        <v>5589</v>
      </c>
      <c r="AI7" s="84">
        <f>'BAR BB| Open rates'!AV6*0.9*0.9</f>
        <v>6399</v>
      </c>
      <c r="AJ7" s="84">
        <f>'BAR BB| Open rates'!AW6*0.9*0.9</f>
        <v>5589</v>
      </c>
      <c r="AK7" s="84">
        <f>'BAR BB| Open rates'!AX6*0.9*0.9</f>
        <v>6399</v>
      </c>
      <c r="AL7" s="84">
        <f>'BAR BB| Open rates'!AY6*0.9*0.9</f>
        <v>5589</v>
      </c>
      <c r="AM7" s="84">
        <f>'BAR BB| Open rates'!AZ6*0.9*0.9</f>
        <v>6399</v>
      </c>
      <c r="AN7" s="84">
        <f>'BAR BB| Open rates'!BA6*0.9*0.9</f>
        <v>5589</v>
      </c>
    </row>
    <row r="8" spans="1:40" s="11" customFormat="1" x14ac:dyDescent="0.2">
      <c r="A8" s="42">
        <v>2</v>
      </c>
      <c r="B8" s="84">
        <f>'BAR BB| Open rates'!O7*0.9*0.9</f>
        <v>7371</v>
      </c>
      <c r="C8" s="84">
        <f>'BAR BB| Open rates'!P7*0.9*0.9</f>
        <v>8991</v>
      </c>
      <c r="D8" s="84">
        <f>'BAR BB| Open rates'!Q7*0.9*0.9</f>
        <v>7371</v>
      </c>
      <c r="E8" s="84">
        <f>'BAR BB| Open rates'!R7*0.9*0.9</f>
        <v>5508</v>
      </c>
      <c r="F8" s="84">
        <f>'BAR BB| Open rates'!S7*0.9*0.9</f>
        <v>5508</v>
      </c>
      <c r="G8" s="84">
        <f>'BAR BB| Open rates'!T7*0.9*0.9</f>
        <v>9801</v>
      </c>
      <c r="H8" s="84">
        <f>'BAR BB| Open rates'!U7*0.9*0.9</f>
        <v>7371</v>
      </c>
      <c r="I8" s="84">
        <f>'BAR BB| Open rates'!V7*0.9*0.9</f>
        <v>7371</v>
      </c>
      <c r="J8" s="84">
        <f>'BAR BB| Open rates'!W7*0.9*0.9</f>
        <v>8991</v>
      </c>
      <c r="K8" s="84">
        <f>'BAR BB| Open rates'!X7*0.9*0.9</f>
        <v>8991</v>
      </c>
      <c r="L8" s="84">
        <f>'BAR BB| Open rates'!Y7*0.9*0.9</f>
        <v>7371</v>
      </c>
      <c r="M8" s="84">
        <f>'BAR BB| Open rates'!Z7*0.9*0.9</f>
        <v>8181</v>
      </c>
      <c r="N8" s="84">
        <f>'BAR BB| Open rates'!AA7*0.9*0.9</f>
        <v>7371</v>
      </c>
      <c r="O8" s="84">
        <f>'BAR BB| Open rates'!AB7*0.9*0.9</f>
        <v>8181</v>
      </c>
      <c r="P8" s="84">
        <f>'BAR BB| Open rates'!AC7*0.9*0.9</f>
        <v>7371</v>
      </c>
      <c r="Q8" s="84">
        <f>'BAR BB| Open rates'!AD7*0.9*0.9</f>
        <v>8181</v>
      </c>
      <c r="R8" s="84">
        <f>'BAR BB| Open rates'!AE7*0.9*0.9</f>
        <v>7371</v>
      </c>
      <c r="S8" s="84">
        <f>'BAR BB| Open rates'!AF7*0.9*0.9</f>
        <v>8181</v>
      </c>
      <c r="T8" s="84">
        <f>'BAR BB| Open rates'!AG7*0.9*0.9</f>
        <v>7371</v>
      </c>
      <c r="U8" s="84">
        <f>'BAR BB| Open rates'!AH7*0.9*0.9</f>
        <v>7371</v>
      </c>
      <c r="V8" s="84">
        <f>'BAR BB| Open rates'!AI7*0.9*0.9</f>
        <v>8181</v>
      </c>
      <c r="W8" s="84">
        <f>'BAR BB| Open rates'!AJ7*0.9*0.9</f>
        <v>8181</v>
      </c>
      <c r="X8" s="84">
        <f>'BAR BB| Open rates'!AK7*0.9*0.9</f>
        <v>8991</v>
      </c>
      <c r="Y8" s="84">
        <f>'BAR BB| Open rates'!AL7*0.9*0.9</f>
        <v>8181</v>
      </c>
      <c r="Z8" s="84">
        <f>'BAR BB| Open rates'!AM7*0.9*0.9</f>
        <v>8991</v>
      </c>
      <c r="AA8" s="84">
        <f>'BAR BB| Open rates'!AN7*0.9*0.9</f>
        <v>8181</v>
      </c>
      <c r="AB8" s="84">
        <f>'BAR BB| Open rates'!AO7*0.9*0.9</f>
        <v>8991</v>
      </c>
      <c r="AC8" s="84">
        <f>'BAR BB| Open rates'!AP7*0.9*0.9</f>
        <v>8181</v>
      </c>
      <c r="AD8" s="84">
        <f>'BAR BB| Open rates'!AQ7*0.9*0.9</f>
        <v>8181</v>
      </c>
      <c r="AE8" s="84">
        <f>'BAR BB| Open rates'!AR7*0.9*0.9</f>
        <v>8181</v>
      </c>
      <c r="AF8" s="84">
        <f>'BAR BB| Open rates'!AS7*0.9*0.9</f>
        <v>6561</v>
      </c>
      <c r="AG8" s="84">
        <f>'BAR BB| Open rates'!AT7*0.9*0.9</f>
        <v>7371</v>
      </c>
      <c r="AH8" s="84">
        <f>'BAR BB| Open rates'!AU7*0.9*0.9</f>
        <v>6561</v>
      </c>
      <c r="AI8" s="84">
        <f>'BAR BB| Open rates'!AV7*0.9*0.9</f>
        <v>7371</v>
      </c>
      <c r="AJ8" s="84">
        <f>'BAR BB| Open rates'!AW7*0.9*0.9</f>
        <v>6561</v>
      </c>
      <c r="AK8" s="84">
        <f>'BAR BB| Open rates'!AX7*0.9*0.9</f>
        <v>7371</v>
      </c>
      <c r="AL8" s="84">
        <f>'BAR BB| Open rates'!AY7*0.9*0.9</f>
        <v>6561</v>
      </c>
      <c r="AM8" s="84">
        <f>'BAR BB| Open rates'!AZ7*0.9*0.9</f>
        <v>7371</v>
      </c>
      <c r="AN8" s="84">
        <f>'BAR BB| Open rates'!BA7*0.9*0.9</f>
        <v>6561</v>
      </c>
    </row>
    <row r="9" spans="1:40"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row>
    <row r="10" spans="1:40" s="11" customFormat="1" x14ac:dyDescent="0.2">
      <c r="A10" s="42">
        <v>1</v>
      </c>
      <c r="B10" s="84">
        <f>'BAR BB| Open rates'!O9*0.9*0.9</f>
        <v>8019</v>
      </c>
      <c r="C10" s="84">
        <f>'BAR BB| Open rates'!P9*0.9*0.9</f>
        <v>9639</v>
      </c>
      <c r="D10" s="84">
        <f>'BAR BB| Open rates'!Q9*0.9*0.9</f>
        <v>8019</v>
      </c>
      <c r="E10" s="84">
        <f>'BAR BB| Open rates'!R9*0.9*0.9</f>
        <v>6156</v>
      </c>
      <c r="F10" s="84">
        <f>'BAR BB| Open rates'!S9*0.9*0.9</f>
        <v>6156</v>
      </c>
      <c r="G10" s="84">
        <f>'BAR BB| Open rates'!T9*0.9*0.9</f>
        <v>10449</v>
      </c>
      <c r="H10" s="84">
        <f>'BAR BB| Open rates'!U9*0.9*0.9</f>
        <v>8019</v>
      </c>
      <c r="I10" s="84">
        <f>'BAR BB| Open rates'!V9*0.9*0.9</f>
        <v>8019</v>
      </c>
      <c r="J10" s="84">
        <f>'BAR BB| Open rates'!W9*0.9*0.9</f>
        <v>9639</v>
      </c>
      <c r="K10" s="84">
        <f>'BAR BB| Open rates'!X9*0.9*0.9</f>
        <v>9639</v>
      </c>
      <c r="L10" s="84">
        <f>'BAR BB| Open rates'!Y9*0.9*0.9</f>
        <v>8019</v>
      </c>
      <c r="M10" s="84">
        <f>'BAR BB| Open rates'!Z9*0.9*0.9</f>
        <v>8829</v>
      </c>
      <c r="N10" s="84">
        <f>'BAR BB| Open rates'!AA9*0.9*0.9</f>
        <v>8019</v>
      </c>
      <c r="O10" s="84">
        <f>'BAR BB| Open rates'!AB9*0.9*0.9</f>
        <v>8829</v>
      </c>
      <c r="P10" s="84">
        <f>'BAR BB| Open rates'!AC9*0.9*0.9</f>
        <v>8019</v>
      </c>
      <c r="Q10" s="84">
        <f>'BAR BB| Open rates'!AD9*0.9*0.9</f>
        <v>8829</v>
      </c>
      <c r="R10" s="84">
        <f>'BAR BB| Open rates'!AE9*0.9*0.9</f>
        <v>8019</v>
      </c>
      <c r="S10" s="84">
        <f>'BAR BB| Open rates'!AF9*0.9*0.9</f>
        <v>8829</v>
      </c>
      <c r="T10" s="84">
        <f>'BAR BB| Open rates'!AG9*0.9*0.9</f>
        <v>8019</v>
      </c>
      <c r="U10" s="84">
        <f>'BAR BB| Open rates'!AH9*0.9*0.9</f>
        <v>8019</v>
      </c>
      <c r="V10" s="84">
        <f>'BAR BB| Open rates'!AI9*0.9*0.9</f>
        <v>8829</v>
      </c>
      <c r="W10" s="84">
        <f>'BAR BB| Open rates'!AJ9*0.9*0.9</f>
        <v>8829</v>
      </c>
      <c r="X10" s="84">
        <f>'BAR BB| Open rates'!AK9*0.9*0.9</f>
        <v>9639</v>
      </c>
      <c r="Y10" s="84">
        <f>'BAR BB| Open rates'!AL9*0.9*0.9</f>
        <v>8829</v>
      </c>
      <c r="Z10" s="84">
        <f>'BAR BB| Open rates'!AM9*0.9*0.9</f>
        <v>9639</v>
      </c>
      <c r="AA10" s="84">
        <f>'BAR BB| Open rates'!AN9*0.9*0.9</f>
        <v>8829</v>
      </c>
      <c r="AB10" s="84">
        <f>'BAR BB| Open rates'!AO9*0.9*0.9</f>
        <v>9639</v>
      </c>
      <c r="AC10" s="84">
        <f>'BAR BB| Open rates'!AP9*0.9*0.9</f>
        <v>8829</v>
      </c>
      <c r="AD10" s="84">
        <f>'BAR BB| Open rates'!AQ9*0.9*0.9</f>
        <v>8829</v>
      </c>
      <c r="AE10" s="84">
        <f>'BAR BB| Open rates'!AR9*0.9*0.9</f>
        <v>8829</v>
      </c>
      <c r="AF10" s="84">
        <f>'BAR BB| Open rates'!AS9*0.9*0.9</f>
        <v>7209</v>
      </c>
      <c r="AG10" s="84">
        <f>'BAR BB| Open rates'!AT9*0.9*0.9</f>
        <v>8019</v>
      </c>
      <c r="AH10" s="84">
        <f>'BAR BB| Open rates'!AU9*0.9*0.9</f>
        <v>7209</v>
      </c>
      <c r="AI10" s="84">
        <f>'BAR BB| Open rates'!AV9*0.9*0.9</f>
        <v>8019</v>
      </c>
      <c r="AJ10" s="84">
        <f>'BAR BB| Open rates'!AW9*0.9*0.9</f>
        <v>7209</v>
      </c>
      <c r="AK10" s="84">
        <f>'BAR BB| Open rates'!AX9*0.9*0.9</f>
        <v>8019</v>
      </c>
      <c r="AL10" s="84">
        <f>'BAR BB| Open rates'!AY9*0.9*0.9</f>
        <v>7209</v>
      </c>
      <c r="AM10" s="84">
        <f>'BAR BB| Open rates'!AZ9*0.9*0.9</f>
        <v>8019</v>
      </c>
      <c r="AN10" s="84">
        <f>'BAR BB| Open rates'!BA9*0.9*0.9</f>
        <v>7209</v>
      </c>
    </row>
    <row r="11" spans="1:40" s="11" customFormat="1" x14ac:dyDescent="0.2">
      <c r="A11" s="42">
        <v>2</v>
      </c>
      <c r="B11" s="84">
        <f>'BAR BB| Open rates'!O10*0.9*0.9</f>
        <v>8991</v>
      </c>
      <c r="C11" s="84">
        <f>'BAR BB| Open rates'!P10*0.9*0.9</f>
        <v>10611</v>
      </c>
      <c r="D11" s="84">
        <f>'BAR BB| Open rates'!Q10*0.9*0.9</f>
        <v>8991</v>
      </c>
      <c r="E11" s="84">
        <f>'BAR BB| Open rates'!R10*0.9*0.9</f>
        <v>7128</v>
      </c>
      <c r="F11" s="84">
        <f>'BAR BB| Open rates'!S10*0.9*0.9</f>
        <v>7128</v>
      </c>
      <c r="G11" s="84">
        <f>'BAR BB| Open rates'!T10*0.9*0.9</f>
        <v>11421</v>
      </c>
      <c r="H11" s="84">
        <f>'BAR BB| Open rates'!U10*0.9*0.9</f>
        <v>8991</v>
      </c>
      <c r="I11" s="84">
        <f>'BAR BB| Open rates'!V10*0.9*0.9</f>
        <v>8991</v>
      </c>
      <c r="J11" s="84">
        <f>'BAR BB| Open rates'!W10*0.9*0.9</f>
        <v>10611</v>
      </c>
      <c r="K11" s="84">
        <f>'BAR BB| Open rates'!X10*0.9*0.9</f>
        <v>10611</v>
      </c>
      <c r="L11" s="84">
        <f>'BAR BB| Open rates'!Y10*0.9*0.9</f>
        <v>8991</v>
      </c>
      <c r="M11" s="84">
        <f>'BAR BB| Open rates'!Z10*0.9*0.9</f>
        <v>9801</v>
      </c>
      <c r="N11" s="84">
        <f>'BAR BB| Open rates'!AA10*0.9*0.9</f>
        <v>8991</v>
      </c>
      <c r="O11" s="84">
        <f>'BAR BB| Open rates'!AB10*0.9*0.9</f>
        <v>9801</v>
      </c>
      <c r="P11" s="84">
        <f>'BAR BB| Open rates'!AC10*0.9*0.9</f>
        <v>8991</v>
      </c>
      <c r="Q11" s="84">
        <f>'BAR BB| Open rates'!AD10*0.9*0.9</f>
        <v>9801</v>
      </c>
      <c r="R11" s="84">
        <f>'BAR BB| Open rates'!AE10*0.9*0.9</f>
        <v>8991</v>
      </c>
      <c r="S11" s="84">
        <f>'BAR BB| Open rates'!AF10*0.9*0.9</f>
        <v>9801</v>
      </c>
      <c r="T11" s="84">
        <f>'BAR BB| Open rates'!AG10*0.9*0.9</f>
        <v>8991</v>
      </c>
      <c r="U11" s="84">
        <f>'BAR BB| Open rates'!AH10*0.9*0.9</f>
        <v>8991</v>
      </c>
      <c r="V11" s="84">
        <f>'BAR BB| Open rates'!AI10*0.9*0.9</f>
        <v>9801</v>
      </c>
      <c r="W11" s="84">
        <f>'BAR BB| Open rates'!AJ10*0.9*0.9</f>
        <v>9801</v>
      </c>
      <c r="X11" s="84">
        <f>'BAR BB| Open rates'!AK10*0.9*0.9</f>
        <v>10611</v>
      </c>
      <c r="Y11" s="84">
        <f>'BAR BB| Open rates'!AL10*0.9*0.9</f>
        <v>9801</v>
      </c>
      <c r="Z11" s="84">
        <f>'BAR BB| Open rates'!AM10*0.9*0.9</f>
        <v>10611</v>
      </c>
      <c r="AA11" s="84">
        <f>'BAR BB| Open rates'!AN10*0.9*0.9</f>
        <v>9801</v>
      </c>
      <c r="AB11" s="84">
        <f>'BAR BB| Open rates'!AO10*0.9*0.9</f>
        <v>10611</v>
      </c>
      <c r="AC11" s="84">
        <f>'BAR BB| Open rates'!AP10*0.9*0.9</f>
        <v>9801</v>
      </c>
      <c r="AD11" s="84">
        <f>'BAR BB| Open rates'!AQ10*0.9*0.9</f>
        <v>9801</v>
      </c>
      <c r="AE11" s="84">
        <f>'BAR BB| Open rates'!AR10*0.9*0.9</f>
        <v>9801</v>
      </c>
      <c r="AF11" s="84">
        <f>'BAR BB| Open rates'!AS10*0.9*0.9</f>
        <v>8181</v>
      </c>
      <c r="AG11" s="84">
        <f>'BAR BB| Open rates'!AT10*0.9*0.9</f>
        <v>8991</v>
      </c>
      <c r="AH11" s="84">
        <f>'BAR BB| Open rates'!AU10*0.9*0.9</f>
        <v>8181</v>
      </c>
      <c r="AI11" s="84">
        <f>'BAR BB| Open rates'!AV10*0.9*0.9</f>
        <v>8991</v>
      </c>
      <c r="AJ11" s="84">
        <f>'BAR BB| Open rates'!AW10*0.9*0.9</f>
        <v>8181</v>
      </c>
      <c r="AK11" s="84">
        <f>'BAR BB| Open rates'!AX10*0.9*0.9</f>
        <v>8991</v>
      </c>
      <c r="AL11" s="84">
        <f>'BAR BB| Open rates'!AY10*0.9*0.9</f>
        <v>8181</v>
      </c>
      <c r="AM11" s="84">
        <f>'BAR BB| Open rates'!AZ10*0.9*0.9</f>
        <v>8991</v>
      </c>
      <c r="AN11" s="84">
        <f>'BAR BB| Open rates'!BA10*0.9*0.9</f>
        <v>8181</v>
      </c>
    </row>
    <row r="12" spans="1:40"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row>
    <row r="13" spans="1:40" s="11" customFormat="1" x14ac:dyDescent="0.2">
      <c r="A13" s="42">
        <v>1</v>
      </c>
      <c r="B13" s="84">
        <f>'BAR BB| Open rates'!O12*0.9*0.9</f>
        <v>8829</v>
      </c>
      <c r="C13" s="84">
        <f>'BAR BB| Open rates'!P12*0.9*0.9</f>
        <v>10449</v>
      </c>
      <c r="D13" s="84">
        <f>'BAR BB| Open rates'!Q12*0.9*0.9</f>
        <v>8829</v>
      </c>
      <c r="E13" s="84">
        <f>'BAR BB| Open rates'!R12*0.9*0.9</f>
        <v>6966</v>
      </c>
      <c r="F13" s="84">
        <f>'BAR BB| Open rates'!S12*0.9*0.9</f>
        <v>6966</v>
      </c>
      <c r="G13" s="84">
        <f>'BAR BB| Open rates'!T12*0.9*0.9</f>
        <v>11259</v>
      </c>
      <c r="H13" s="84">
        <f>'BAR BB| Open rates'!U12*0.9*0.9</f>
        <v>8829</v>
      </c>
      <c r="I13" s="84">
        <f>'BAR BB| Open rates'!V12*0.9*0.9</f>
        <v>8829</v>
      </c>
      <c r="J13" s="84">
        <f>'BAR BB| Open rates'!W12*0.9*0.9</f>
        <v>10449</v>
      </c>
      <c r="K13" s="84">
        <f>'BAR BB| Open rates'!X12*0.9*0.9</f>
        <v>10449</v>
      </c>
      <c r="L13" s="84">
        <f>'BAR BB| Open rates'!Y12*0.9*0.9</f>
        <v>8829</v>
      </c>
      <c r="M13" s="84">
        <f>'BAR BB| Open rates'!Z12*0.9*0.9</f>
        <v>9639</v>
      </c>
      <c r="N13" s="84">
        <f>'BAR BB| Open rates'!AA12*0.9*0.9</f>
        <v>8829</v>
      </c>
      <c r="O13" s="84">
        <f>'BAR BB| Open rates'!AB12*0.9*0.9</f>
        <v>9639</v>
      </c>
      <c r="P13" s="84">
        <f>'BAR BB| Open rates'!AC12*0.9*0.9</f>
        <v>8829</v>
      </c>
      <c r="Q13" s="84">
        <f>'BAR BB| Open rates'!AD12*0.9*0.9</f>
        <v>9639</v>
      </c>
      <c r="R13" s="84">
        <f>'BAR BB| Open rates'!AE12*0.9*0.9</f>
        <v>8829</v>
      </c>
      <c r="S13" s="84">
        <f>'BAR BB| Open rates'!AF12*0.9*0.9</f>
        <v>9639</v>
      </c>
      <c r="T13" s="84">
        <f>'BAR BB| Open rates'!AG12*0.9*0.9</f>
        <v>8829</v>
      </c>
      <c r="U13" s="84">
        <f>'BAR BB| Open rates'!AH12*0.9*0.9</f>
        <v>8829</v>
      </c>
      <c r="V13" s="84">
        <f>'BAR BB| Open rates'!AI12*0.9*0.9</f>
        <v>9639</v>
      </c>
      <c r="W13" s="84">
        <f>'BAR BB| Open rates'!AJ12*0.9*0.9</f>
        <v>9639</v>
      </c>
      <c r="X13" s="84">
        <f>'BAR BB| Open rates'!AK12*0.9*0.9</f>
        <v>10449</v>
      </c>
      <c r="Y13" s="84">
        <f>'BAR BB| Open rates'!AL12*0.9*0.9</f>
        <v>9639</v>
      </c>
      <c r="Z13" s="84">
        <f>'BAR BB| Open rates'!AM12*0.9*0.9</f>
        <v>10449</v>
      </c>
      <c r="AA13" s="84">
        <f>'BAR BB| Open rates'!AN12*0.9*0.9</f>
        <v>9639</v>
      </c>
      <c r="AB13" s="84">
        <f>'BAR BB| Open rates'!AO12*0.9*0.9</f>
        <v>10449</v>
      </c>
      <c r="AC13" s="84">
        <f>'BAR BB| Open rates'!AP12*0.9*0.9</f>
        <v>9639</v>
      </c>
      <c r="AD13" s="84">
        <f>'BAR BB| Open rates'!AQ12*0.9*0.9</f>
        <v>9639</v>
      </c>
      <c r="AE13" s="84">
        <f>'BAR BB| Open rates'!AR12*0.9*0.9</f>
        <v>9639</v>
      </c>
      <c r="AF13" s="84">
        <f>'BAR BB| Open rates'!AS12*0.9*0.9</f>
        <v>8019</v>
      </c>
      <c r="AG13" s="84">
        <f>'BAR BB| Open rates'!AT12*0.9*0.9</f>
        <v>8829</v>
      </c>
      <c r="AH13" s="84">
        <f>'BAR BB| Open rates'!AU12*0.9*0.9</f>
        <v>8019</v>
      </c>
      <c r="AI13" s="84">
        <f>'BAR BB| Open rates'!AV12*0.9*0.9</f>
        <v>8829</v>
      </c>
      <c r="AJ13" s="84">
        <f>'BAR BB| Open rates'!AW12*0.9*0.9</f>
        <v>8019</v>
      </c>
      <c r="AK13" s="84">
        <f>'BAR BB| Open rates'!AX12*0.9*0.9</f>
        <v>8829</v>
      </c>
      <c r="AL13" s="84">
        <f>'BAR BB| Open rates'!AY12*0.9*0.9</f>
        <v>8019</v>
      </c>
      <c r="AM13" s="84">
        <f>'BAR BB| Open rates'!AZ12*0.9*0.9</f>
        <v>8829</v>
      </c>
      <c r="AN13" s="84">
        <f>'BAR BB| Open rates'!BA12*0.9*0.9</f>
        <v>8019</v>
      </c>
    </row>
    <row r="14" spans="1:40" s="11" customFormat="1" x14ac:dyDescent="0.2">
      <c r="A14" s="42">
        <v>2</v>
      </c>
      <c r="B14" s="84">
        <f>'BAR BB| Open rates'!O13*0.9*0.9</f>
        <v>9801</v>
      </c>
      <c r="C14" s="84">
        <f>'BAR BB| Open rates'!P13*0.9*0.9</f>
        <v>11421</v>
      </c>
      <c r="D14" s="84">
        <f>'BAR BB| Open rates'!Q13*0.9*0.9</f>
        <v>9801</v>
      </c>
      <c r="E14" s="84">
        <f>'BAR BB| Open rates'!R13*0.9*0.9</f>
        <v>7938</v>
      </c>
      <c r="F14" s="84">
        <f>'BAR BB| Open rates'!S13*0.9*0.9</f>
        <v>7938</v>
      </c>
      <c r="G14" s="84">
        <f>'BAR BB| Open rates'!T13*0.9*0.9</f>
        <v>12231</v>
      </c>
      <c r="H14" s="84">
        <f>'BAR BB| Open rates'!U13*0.9*0.9</f>
        <v>9801</v>
      </c>
      <c r="I14" s="84">
        <f>'BAR BB| Open rates'!V13*0.9*0.9</f>
        <v>9801</v>
      </c>
      <c r="J14" s="84">
        <f>'BAR BB| Open rates'!W13*0.9*0.9</f>
        <v>11421</v>
      </c>
      <c r="K14" s="84">
        <f>'BAR BB| Open rates'!X13*0.9*0.9</f>
        <v>11421</v>
      </c>
      <c r="L14" s="84">
        <f>'BAR BB| Open rates'!Y13*0.9*0.9</f>
        <v>9801</v>
      </c>
      <c r="M14" s="84">
        <f>'BAR BB| Open rates'!Z13*0.9*0.9</f>
        <v>10611</v>
      </c>
      <c r="N14" s="84">
        <f>'BAR BB| Open rates'!AA13*0.9*0.9</f>
        <v>9801</v>
      </c>
      <c r="O14" s="84">
        <f>'BAR BB| Open rates'!AB13*0.9*0.9</f>
        <v>10611</v>
      </c>
      <c r="P14" s="84">
        <f>'BAR BB| Open rates'!AC13*0.9*0.9</f>
        <v>9801</v>
      </c>
      <c r="Q14" s="84">
        <f>'BAR BB| Open rates'!AD13*0.9*0.9</f>
        <v>10611</v>
      </c>
      <c r="R14" s="84">
        <f>'BAR BB| Open rates'!AE13*0.9*0.9</f>
        <v>9801</v>
      </c>
      <c r="S14" s="84">
        <f>'BAR BB| Open rates'!AF13*0.9*0.9</f>
        <v>10611</v>
      </c>
      <c r="T14" s="84">
        <f>'BAR BB| Open rates'!AG13*0.9*0.9</f>
        <v>9801</v>
      </c>
      <c r="U14" s="84">
        <f>'BAR BB| Open rates'!AH13*0.9*0.9</f>
        <v>9801</v>
      </c>
      <c r="V14" s="84">
        <f>'BAR BB| Open rates'!AI13*0.9*0.9</f>
        <v>10611</v>
      </c>
      <c r="W14" s="84">
        <f>'BAR BB| Open rates'!AJ13*0.9*0.9</f>
        <v>10611</v>
      </c>
      <c r="X14" s="84">
        <f>'BAR BB| Open rates'!AK13*0.9*0.9</f>
        <v>11421</v>
      </c>
      <c r="Y14" s="84">
        <f>'BAR BB| Open rates'!AL13*0.9*0.9</f>
        <v>10611</v>
      </c>
      <c r="Z14" s="84">
        <f>'BAR BB| Open rates'!AM13*0.9*0.9</f>
        <v>11421</v>
      </c>
      <c r="AA14" s="84">
        <f>'BAR BB| Open rates'!AN13*0.9*0.9</f>
        <v>10611</v>
      </c>
      <c r="AB14" s="84">
        <f>'BAR BB| Open rates'!AO13*0.9*0.9</f>
        <v>11421</v>
      </c>
      <c r="AC14" s="84">
        <f>'BAR BB| Open rates'!AP13*0.9*0.9</f>
        <v>10611</v>
      </c>
      <c r="AD14" s="84">
        <f>'BAR BB| Open rates'!AQ13*0.9*0.9</f>
        <v>10611</v>
      </c>
      <c r="AE14" s="84">
        <f>'BAR BB| Open rates'!AR13*0.9*0.9</f>
        <v>10611</v>
      </c>
      <c r="AF14" s="84">
        <f>'BAR BB| Open rates'!AS13*0.9*0.9</f>
        <v>8991</v>
      </c>
      <c r="AG14" s="84">
        <f>'BAR BB| Open rates'!AT13*0.9*0.9</f>
        <v>9801</v>
      </c>
      <c r="AH14" s="84">
        <f>'BAR BB| Open rates'!AU13*0.9*0.9</f>
        <v>8991</v>
      </c>
      <c r="AI14" s="84">
        <f>'BAR BB| Open rates'!AV13*0.9*0.9</f>
        <v>9801</v>
      </c>
      <c r="AJ14" s="84">
        <f>'BAR BB| Open rates'!AW13*0.9*0.9</f>
        <v>8991</v>
      </c>
      <c r="AK14" s="84">
        <f>'BAR BB| Open rates'!AX13*0.9*0.9</f>
        <v>9801</v>
      </c>
      <c r="AL14" s="84">
        <f>'BAR BB| Open rates'!AY13*0.9*0.9</f>
        <v>8991</v>
      </c>
      <c r="AM14" s="84">
        <f>'BAR BB| Open rates'!AZ13*0.9*0.9</f>
        <v>9801</v>
      </c>
      <c r="AN14" s="84">
        <f>'BAR BB| Open rates'!BA13*0.9*0.9</f>
        <v>8991</v>
      </c>
    </row>
    <row r="15" spans="1:40" s="11" customFormat="1" x14ac:dyDescent="0.2">
      <c r="A15" s="123"/>
    </row>
    <row r="16" spans="1:40" x14ac:dyDescent="0.2">
      <c r="A16" s="216" t="s">
        <v>157</v>
      </c>
    </row>
    <row r="17" spans="1:8" x14ac:dyDescent="0.2">
      <c r="A17" s="216"/>
    </row>
    <row r="18" spans="1:8" ht="13.5" thickBot="1" x14ac:dyDescent="0.25">
      <c r="A18" s="123"/>
    </row>
    <row r="19" spans="1:8" s="11" customFormat="1" ht="173.25" customHeight="1" thickBot="1" x14ac:dyDescent="0.25">
      <c r="A19" s="198" t="s">
        <v>302</v>
      </c>
      <c r="B19" s="197"/>
      <c r="C19" s="197"/>
      <c r="D19" s="197"/>
      <c r="E19" s="197"/>
      <c r="F19" s="197"/>
      <c r="G19" s="197"/>
      <c r="H19" s="197"/>
    </row>
    <row r="20" spans="1:8" s="11" customFormat="1" ht="10.5" customHeight="1" x14ac:dyDescent="0.2">
      <c r="A20" s="5"/>
      <c r="B20" s="197"/>
      <c r="C20" s="197"/>
      <c r="D20" s="197"/>
      <c r="E20" s="197"/>
      <c r="F20" s="197"/>
      <c r="G20" s="197"/>
      <c r="H20" s="197"/>
    </row>
    <row r="21" spans="1:8" s="11" customFormat="1" ht="21.75" customHeight="1" x14ac:dyDescent="0.2">
      <c r="A21" s="87" t="s">
        <v>80</v>
      </c>
      <c r="B21" s="197"/>
      <c r="C21" s="197"/>
      <c r="D21" s="197"/>
      <c r="E21" s="197"/>
      <c r="F21" s="197"/>
      <c r="G21" s="197"/>
      <c r="H21" s="197"/>
    </row>
    <row r="22" spans="1:8" s="11" customFormat="1" ht="24.75" customHeight="1" x14ac:dyDescent="0.2">
      <c r="A22" s="109" t="s">
        <v>278</v>
      </c>
      <c r="B22" s="197"/>
      <c r="C22" s="197"/>
      <c r="D22" s="197"/>
      <c r="E22" s="197"/>
      <c r="F22" s="197"/>
      <c r="G22" s="197"/>
      <c r="H22" s="197"/>
    </row>
    <row r="23" spans="1:8" ht="24.75" customHeight="1" x14ac:dyDescent="0.2">
      <c r="A23" s="109" t="s">
        <v>279</v>
      </c>
    </row>
    <row r="24" spans="1:8" ht="12.75" customHeight="1" x14ac:dyDescent="0.2">
      <c r="A24" s="13"/>
    </row>
    <row r="25" spans="1:8" x14ac:dyDescent="0.2">
      <c r="A25" s="22"/>
    </row>
    <row r="26" spans="1:8" x14ac:dyDescent="0.2">
      <c r="A26" s="137" t="s">
        <v>58</v>
      </c>
    </row>
    <row r="27" spans="1:8" s="155" customFormat="1" ht="35.25" customHeight="1" x14ac:dyDescent="0.2">
      <c r="A27" s="150" t="s">
        <v>163</v>
      </c>
    </row>
    <row r="28" spans="1:8" s="155" customFormat="1" ht="35.25" customHeight="1" x14ac:dyDescent="0.2">
      <c r="A28" s="150" t="s">
        <v>190</v>
      </c>
    </row>
    <row r="29" spans="1:8" s="155" customFormat="1" ht="35.25" customHeight="1" x14ac:dyDescent="0.2">
      <c r="A29" s="150" t="s">
        <v>164</v>
      </c>
    </row>
    <row r="30" spans="1:8" s="155" customFormat="1" ht="13.5" customHeight="1" x14ac:dyDescent="0.2">
      <c r="A30" s="150" t="s">
        <v>165</v>
      </c>
    </row>
    <row r="31" spans="1:8" s="155" customFormat="1" ht="35.25" customHeight="1" x14ac:dyDescent="0.2">
      <c r="A31" s="150" t="s">
        <v>162</v>
      </c>
    </row>
    <row r="32" spans="1:8" ht="24" x14ac:dyDescent="0.2">
      <c r="A32" s="145" t="s">
        <v>173</v>
      </c>
    </row>
    <row r="33" spans="1:1" ht="15" customHeight="1" x14ac:dyDescent="0.2">
      <c r="A33" s="145" t="s">
        <v>102</v>
      </c>
    </row>
    <row r="34" spans="1:1" ht="15" customHeight="1" x14ac:dyDescent="0.2">
      <c r="A34" s="199" t="s">
        <v>280</v>
      </c>
    </row>
    <row r="35" spans="1:1" ht="24" customHeight="1" x14ac:dyDescent="0.2">
      <c r="A35" s="145" t="s">
        <v>181</v>
      </c>
    </row>
    <row r="36" spans="1:1" ht="12.75" customHeight="1" x14ac:dyDescent="0.2">
      <c r="A36" s="199"/>
    </row>
    <row r="37" spans="1:1" s="11" customFormat="1" ht="15" customHeight="1" x14ac:dyDescent="0.2">
      <c r="A37" s="244" t="s">
        <v>103</v>
      </c>
    </row>
    <row r="38" spans="1:1" ht="15" customHeight="1" x14ac:dyDescent="0.2">
      <c r="A38" s="245"/>
    </row>
    <row r="39" spans="1:1" ht="51" customHeight="1" x14ac:dyDescent="0.2">
      <c r="A39" s="246"/>
    </row>
    <row r="40" spans="1:1" x14ac:dyDescent="0.2">
      <c r="A40" s="144"/>
    </row>
    <row r="41" spans="1:1" ht="36" x14ac:dyDescent="0.2">
      <c r="A41" s="144" t="s">
        <v>105</v>
      </c>
    </row>
    <row r="42" spans="1:1" x14ac:dyDescent="0.2">
      <c r="A42" s="133"/>
    </row>
    <row r="43" spans="1:1" ht="36" x14ac:dyDescent="0.2">
      <c r="A43" s="178" t="s">
        <v>182</v>
      </c>
    </row>
    <row r="44" spans="1:1" x14ac:dyDescent="0.2">
      <c r="A44" s="200" t="s">
        <v>208</v>
      </c>
    </row>
    <row r="45" spans="1:1" s="11" customFormat="1" x14ac:dyDescent="0.2">
      <c r="A45" s="199"/>
    </row>
    <row r="46" spans="1:1" s="11" customFormat="1" x14ac:dyDescent="0.2">
      <c r="A46" s="137" t="s">
        <v>65</v>
      </c>
    </row>
    <row r="47" spans="1:1" s="11" customFormat="1" ht="42" customHeight="1" x14ac:dyDescent="0.2">
      <c r="A47" s="144" t="s">
        <v>104</v>
      </c>
    </row>
    <row r="48" spans="1:1" s="11" customFormat="1" ht="40.5" customHeight="1" x14ac:dyDescent="0.2">
      <c r="A48" s="144" t="s">
        <v>105</v>
      </c>
    </row>
    <row r="49" spans="1:1" s="11" customFormat="1" x14ac:dyDescent="0.2">
      <c r="A49" s="199"/>
    </row>
    <row r="50" spans="1:1" s="11" customFormat="1" ht="12.75" customHeight="1" x14ac:dyDescent="0.2">
      <c r="A50" s="137" t="s">
        <v>281</v>
      </c>
    </row>
    <row r="51" spans="1:1" s="11" customFormat="1" ht="36" x14ac:dyDescent="0.2">
      <c r="A51" s="183" t="s">
        <v>251</v>
      </c>
    </row>
    <row r="52" spans="1:1" s="11" customFormat="1" ht="17.25" customHeight="1" x14ac:dyDescent="0.2">
      <c r="A52" s="202" t="s">
        <v>183</v>
      </c>
    </row>
    <row r="53" spans="1:1" s="11" customFormat="1" ht="12" customHeight="1" x14ac:dyDescent="0.2">
      <c r="A53" s="202"/>
    </row>
    <row r="54" spans="1:1" s="11" customFormat="1" x14ac:dyDescent="0.2">
      <c r="A54" s="201" t="s">
        <v>282</v>
      </c>
    </row>
    <row r="55" spans="1:1" s="11" customFormat="1" x14ac:dyDescent="0.2">
      <c r="A55" s="202" t="s">
        <v>283</v>
      </c>
    </row>
    <row r="56" spans="1:1" s="11" customFormat="1" ht="13.5" customHeight="1" x14ac:dyDescent="0.2">
      <c r="A56" s="19"/>
    </row>
    <row r="57" spans="1:1" s="11" customFormat="1" x14ac:dyDescent="0.2">
      <c r="A57" s="201" t="s">
        <v>284</v>
      </c>
    </row>
    <row r="58" spans="1:1" s="11" customFormat="1" x14ac:dyDescent="0.2">
      <c r="A58" s="203" t="s">
        <v>185</v>
      </c>
    </row>
    <row r="59" spans="1:1" s="11" customFormat="1" ht="13.5" customHeight="1" x14ac:dyDescent="0.2">
      <c r="A59" s="19"/>
    </row>
    <row r="60" spans="1:1" s="11" customFormat="1" x14ac:dyDescent="0.2">
      <c r="A60" s="201" t="s">
        <v>285</v>
      </c>
    </row>
    <row r="61" spans="1:1" s="11" customFormat="1" x14ac:dyDescent="0.2">
      <c r="A61" s="202" t="s">
        <v>185</v>
      </c>
    </row>
    <row r="62" spans="1:1" s="11" customFormat="1" ht="12.75" customHeight="1" x14ac:dyDescent="0.2">
      <c r="A62" s="204"/>
    </row>
    <row r="63" spans="1:1" s="11" customFormat="1" x14ac:dyDescent="0.2">
      <c r="A63" s="201" t="s">
        <v>286</v>
      </c>
    </row>
    <row r="64" spans="1:1" s="11" customFormat="1" x14ac:dyDescent="0.2">
      <c r="A64" s="203" t="s">
        <v>287</v>
      </c>
    </row>
    <row r="65" spans="1:1" s="11" customFormat="1" ht="13.5" customHeight="1" x14ac:dyDescent="0.2">
      <c r="A65" s="203"/>
    </row>
    <row r="66" spans="1:1" s="11" customFormat="1" x14ac:dyDescent="0.2">
      <c r="A66" s="201" t="s">
        <v>288</v>
      </c>
    </row>
    <row r="67" spans="1:1" s="11" customFormat="1" x14ac:dyDescent="0.2">
      <c r="A67" s="203" t="s">
        <v>289</v>
      </c>
    </row>
    <row r="68" spans="1:1" s="11" customFormat="1" ht="13.5" thickBot="1" x14ac:dyDescent="0.25">
      <c r="A68" s="205"/>
    </row>
    <row r="69" spans="1:1" s="11" customFormat="1" ht="77.25" customHeight="1" x14ac:dyDescent="0.2">
      <c r="A69" s="206" t="s">
        <v>290</v>
      </c>
    </row>
    <row r="70" spans="1:1" s="11" customFormat="1" ht="24.75" thickBot="1" x14ac:dyDescent="0.25">
      <c r="A70" s="207" t="s">
        <v>128</v>
      </c>
    </row>
    <row r="71" spans="1:1" s="11" customFormat="1" x14ac:dyDescent="0.2">
      <c r="A71" s="5"/>
    </row>
    <row r="72" spans="1:1" s="11" customFormat="1" ht="24" x14ac:dyDescent="0.2">
      <c r="A72" s="135" t="s">
        <v>291</v>
      </c>
    </row>
    <row r="73" spans="1:1" s="11" customFormat="1" ht="24" x14ac:dyDescent="0.2">
      <c r="A73" s="183" t="s">
        <v>260</v>
      </c>
    </row>
    <row r="74" spans="1:1" s="11" customFormat="1" x14ac:dyDescent="0.2">
      <c r="A74" s="176" t="s">
        <v>184</v>
      </c>
    </row>
    <row r="75" spans="1:1" x14ac:dyDescent="0.2">
      <c r="A75" s="144"/>
    </row>
    <row r="76" spans="1:1" x14ac:dyDescent="0.2">
      <c r="A76" s="183" t="s">
        <v>196</v>
      </c>
    </row>
    <row r="77" spans="1:1" x14ac:dyDescent="0.2">
      <c r="A77" s="176" t="s">
        <v>292</v>
      </c>
    </row>
    <row r="78" spans="1:1" s="11" customFormat="1" x14ac:dyDescent="0.2">
      <c r="A78" s="144"/>
    </row>
    <row r="79" spans="1:1" s="11" customFormat="1" x14ac:dyDescent="0.2">
      <c r="A79" s="183" t="s">
        <v>293</v>
      </c>
    </row>
    <row r="80" spans="1:1" s="11" customFormat="1" x14ac:dyDescent="0.2">
      <c r="A80" s="176" t="s">
        <v>186</v>
      </c>
    </row>
    <row r="81" spans="1:1" s="11" customFormat="1" x14ac:dyDescent="0.2">
      <c r="A81" s="144"/>
    </row>
    <row r="82" spans="1:1" s="11" customFormat="1" x14ac:dyDescent="0.2">
      <c r="A82" s="183" t="s">
        <v>294</v>
      </c>
    </row>
    <row r="83" spans="1:1" s="11" customFormat="1" x14ac:dyDescent="0.2">
      <c r="A83" s="176" t="s">
        <v>186</v>
      </c>
    </row>
    <row r="84" spans="1:1" s="11" customFormat="1" x14ac:dyDescent="0.2">
      <c r="A84" s="144"/>
    </row>
    <row r="85" spans="1:1" s="11" customFormat="1" x14ac:dyDescent="0.2">
      <c r="A85" s="183" t="s">
        <v>295</v>
      </c>
    </row>
    <row r="86" spans="1:1" s="11" customFormat="1" x14ac:dyDescent="0.2">
      <c r="A86" s="176" t="s">
        <v>296</v>
      </c>
    </row>
    <row r="87" spans="1:1" s="11" customFormat="1" x14ac:dyDescent="0.2">
      <c r="A87" s="208"/>
    </row>
    <row r="88" spans="1:1" s="11" customFormat="1" x14ac:dyDescent="0.2">
      <c r="A88" s="183" t="s">
        <v>297</v>
      </c>
    </row>
    <row r="89" spans="1:1" s="11" customFormat="1" x14ac:dyDescent="0.2">
      <c r="A89" s="176" t="s">
        <v>298</v>
      </c>
    </row>
    <row r="90" spans="1:1" s="11" customFormat="1" ht="30" customHeight="1" thickBot="1" x14ac:dyDescent="0.25">
      <c r="A90" s="31"/>
    </row>
    <row r="91" spans="1:1" s="11" customFormat="1" ht="72" x14ac:dyDescent="0.2">
      <c r="A91" s="209" t="s">
        <v>299</v>
      </c>
    </row>
    <row r="92" spans="1:1" s="11" customFormat="1" ht="24.75" thickBot="1" x14ac:dyDescent="0.25">
      <c r="A92" s="210" t="s">
        <v>300</v>
      </c>
    </row>
    <row r="93" spans="1:1" s="11" customFormat="1" x14ac:dyDescent="0.2">
      <c r="A93" s="31"/>
    </row>
    <row r="94" spans="1:1" x14ac:dyDescent="0.2">
      <c r="A94" s="143"/>
    </row>
    <row r="95" spans="1:1" x14ac:dyDescent="0.2">
      <c r="A95" s="143"/>
    </row>
    <row r="96" spans="1:1" x14ac:dyDescent="0.2">
      <c r="A96" s="143"/>
    </row>
    <row r="97" spans="1:1" x14ac:dyDescent="0.2">
      <c r="A97" s="143"/>
    </row>
    <row r="98" spans="1:1" x14ac:dyDescent="0.2">
      <c r="A98" s="143"/>
    </row>
    <row r="99" spans="1:1" x14ac:dyDescent="0.2">
      <c r="A99" s="143"/>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217" x14ac:dyDescent="0.2">
      <c r="A113" s="106"/>
    </row>
    <row r="114" spans="1:217" x14ac:dyDescent="0.2">
      <c r="A114" s="106"/>
    </row>
    <row r="115" spans="1:217" x14ac:dyDescent="0.2">
      <c r="A115" s="106"/>
    </row>
    <row r="116" spans="1:217" x14ac:dyDescent="0.2">
      <c r="A116" s="106"/>
    </row>
    <row r="117" spans="1:217" x14ac:dyDescent="0.2">
      <c r="A117" s="106"/>
    </row>
    <row r="118" spans="1:217" x14ac:dyDescent="0.2">
      <c r="A118" s="106"/>
    </row>
    <row r="119" spans="1:217" x14ac:dyDescent="0.2">
      <c r="A119" s="106"/>
    </row>
    <row r="120" spans="1:217" x14ac:dyDescent="0.2">
      <c r="A120" s="106"/>
    </row>
    <row r="121" spans="1:217" x14ac:dyDescent="0.2">
      <c r="A121" s="106"/>
    </row>
    <row r="122" spans="1:217" x14ac:dyDescent="0.2">
      <c r="A122" s="106"/>
    </row>
    <row r="123" spans="1:217" x14ac:dyDescent="0.2">
      <c r="A123" s="106"/>
    </row>
    <row r="124" spans="1:217" x14ac:dyDescent="0.2">
      <c r="A124" s="106"/>
    </row>
    <row r="125" spans="1:217" x14ac:dyDescent="0.2">
      <c r="A125" s="106"/>
    </row>
    <row r="126" spans="1:217" x14ac:dyDescent="0.2">
      <c r="A126" s="106"/>
    </row>
    <row r="127" spans="1:217" x14ac:dyDescent="0.2">
      <c r="A127" s="106"/>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c r="GE127" s="106"/>
      <c r="GF127" s="106"/>
      <c r="GG127" s="106"/>
      <c r="GH127" s="106"/>
      <c r="GI127" s="106"/>
      <c r="GJ127" s="106"/>
      <c r="GK127" s="106"/>
      <c r="GL127" s="106"/>
      <c r="GM127" s="106"/>
      <c r="GN127" s="106"/>
      <c r="GO127" s="106"/>
      <c r="GP127" s="106"/>
      <c r="GQ127" s="106"/>
      <c r="GR127" s="106"/>
      <c r="GS127" s="106"/>
      <c r="GT127" s="106"/>
      <c r="GU127" s="106"/>
      <c r="GV127" s="106"/>
      <c r="GW127" s="106"/>
      <c r="GX127" s="106"/>
      <c r="GY127" s="106"/>
      <c r="GZ127" s="106"/>
      <c r="HA127" s="106"/>
      <c r="HB127" s="106"/>
      <c r="HC127" s="106"/>
      <c r="HD127" s="106"/>
      <c r="HE127" s="106"/>
      <c r="HF127" s="106"/>
      <c r="HG127" s="106"/>
      <c r="HH127" s="106"/>
      <c r="HI127" s="106"/>
    </row>
    <row r="128" spans="1:217" x14ac:dyDescent="0.2">
      <c r="A128" s="106"/>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c r="GE128" s="106"/>
      <c r="GF128" s="106"/>
      <c r="GG128" s="106"/>
      <c r="GH128" s="106"/>
      <c r="GI128" s="106"/>
      <c r="GJ128" s="106"/>
      <c r="GK128" s="106"/>
      <c r="GL128" s="106"/>
      <c r="GM128" s="106"/>
      <c r="GN128" s="106"/>
      <c r="GO128" s="106"/>
      <c r="GP128" s="106"/>
      <c r="GQ128" s="106"/>
      <c r="GR128" s="106"/>
      <c r="GS128" s="106"/>
      <c r="GT128" s="106"/>
      <c r="GU128" s="106"/>
      <c r="GV128" s="106"/>
      <c r="GW128" s="106"/>
      <c r="GX128" s="106"/>
      <c r="GY128" s="106"/>
      <c r="GZ128" s="106"/>
      <c r="HA128" s="106"/>
      <c r="HB128" s="106"/>
      <c r="HC128" s="106"/>
      <c r="HD128" s="106"/>
      <c r="HE128" s="106"/>
      <c r="HF128" s="106"/>
      <c r="HG128" s="106"/>
      <c r="HH128" s="106"/>
      <c r="HI128" s="106"/>
    </row>
    <row r="129" spans="1:217" x14ac:dyDescent="0.2">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c r="GE129" s="106"/>
      <c r="GF129" s="106"/>
      <c r="GG129" s="106"/>
      <c r="GH129" s="106"/>
      <c r="GI129" s="106"/>
      <c r="GJ129" s="106"/>
      <c r="GK129" s="106"/>
      <c r="GL129" s="106"/>
      <c r="GM129" s="106"/>
      <c r="GN129" s="106"/>
      <c r="GO129" s="106"/>
      <c r="GP129" s="106"/>
      <c r="GQ129" s="106"/>
      <c r="GR129" s="106"/>
      <c r="GS129" s="106"/>
      <c r="GT129" s="106"/>
      <c r="GU129" s="106"/>
      <c r="GV129" s="106"/>
      <c r="GW129" s="106"/>
      <c r="GX129" s="106"/>
      <c r="GY129" s="106"/>
      <c r="GZ129" s="106"/>
      <c r="HA129" s="106"/>
      <c r="HB129" s="106"/>
      <c r="HC129" s="106"/>
      <c r="HD129" s="106"/>
      <c r="HE129" s="106"/>
      <c r="HF129" s="106"/>
      <c r="HG129" s="106"/>
      <c r="HH129" s="106"/>
      <c r="HI129" s="106"/>
    </row>
    <row r="130" spans="1:217" x14ac:dyDescent="0.2">
      <c r="A130" s="106"/>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c r="GE130" s="106"/>
      <c r="GF130" s="106"/>
      <c r="GG130" s="106"/>
      <c r="GH130" s="106"/>
      <c r="GI130" s="106"/>
      <c r="GJ130" s="106"/>
      <c r="GK130" s="106"/>
      <c r="GL130" s="106"/>
      <c r="GM130" s="106"/>
      <c r="GN130" s="106"/>
      <c r="GO130" s="106"/>
      <c r="GP130" s="106"/>
      <c r="GQ130" s="106"/>
      <c r="GR130" s="106"/>
      <c r="GS130" s="106"/>
      <c r="GT130" s="106"/>
      <c r="GU130" s="106"/>
      <c r="GV130" s="106"/>
      <c r="GW130" s="106"/>
      <c r="GX130" s="106"/>
      <c r="GY130" s="106"/>
      <c r="GZ130" s="106"/>
      <c r="HA130" s="106"/>
      <c r="HB130" s="106"/>
      <c r="HC130" s="106"/>
      <c r="HD130" s="106"/>
      <c r="HE130" s="106"/>
      <c r="HF130" s="106"/>
      <c r="HG130" s="106"/>
      <c r="HH130" s="106"/>
      <c r="HI130" s="106"/>
    </row>
    <row r="131" spans="1:217" x14ac:dyDescent="0.2">
      <c r="A131" s="106"/>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c r="GE131" s="106"/>
      <c r="GF131" s="106"/>
      <c r="GG131" s="106"/>
      <c r="GH131" s="106"/>
      <c r="GI131" s="106"/>
      <c r="GJ131" s="106"/>
      <c r="GK131" s="106"/>
      <c r="GL131" s="106"/>
      <c r="GM131" s="106"/>
      <c r="GN131" s="106"/>
      <c r="GO131" s="106"/>
      <c r="GP131" s="106"/>
      <c r="GQ131" s="106"/>
      <c r="GR131" s="106"/>
      <c r="GS131" s="106"/>
      <c r="GT131" s="106"/>
      <c r="GU131" s="106"/>
      <c r="GV131" s="106"/>
      <c r="GW131" s="106"/>
      <c r="GX131" s="106"/>
      <c r="GY131" s="106"/>
      <c r="GZ131" s="106"/>
      <c r="HA131" s="106"/>
      <c r="HB131" s="106"/>
      <c r="HC131" s="106"/>
      <c r="HD131" s="106"/>
      <c r="HE131" s="106"/>
      <c r="HF131" s="106"/>
      <c r="HG131" s="106"/>
      <c r="HH131" s="106"/>
      <c r="HI131" s="106"/>
    </row>
    <row r="132" spans="1:217" x14ac:dyDescent="0.2">
      <c r="A132" s="106"/>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c r="GE132" s="106"/>
      <c r="GF132" s="106"/>
      <c r="GG132" s="106"/>
      <c r="GH132" s="106"/>
      <c r="GI132" s="106"/>
      <c r="GJ132" s="106"/>
      <c r="GK132" s="106"/>
      <c r="GL132" s="106"/>
      <c r="GM132" s="106"/>
      <c r="GN132" s="106"/>
      <c r="GO132" s="106"/>
      <c r="GP132" s="106"/>
      <c r="GQ132" s="106"/>
      <c r="GR132" s="106"/>
      <c r="GS132" s="106"/>
      <c r="GT132" s="106"/>
      <c r="GU132" s="106"/>
      <c r="GV132" s="106"/>
      <c r="GW132" s="106"/>
      <c r="GX132" s="106"/>
      <c r="GY132" s="106"/>
      <c r="GZ132" s="106"/>
      <c r="HA132" s="106"/>
      <c r="HB132" s="106"/>
      <c r="HC132" s="106"/>
      <c r="HD132" s="106"/>
      <c r="HE132" s="106"/>
      <c r="HF132" s="106"/>
      <c r="HG132" s="106"/>
      <c r="HH132" s="106"/>
      <c r="HI132" s="106"/>
    </row>
    <row r="133" spans="1:217" x14ac:dyDescent="0.2">
      <c r="A133" s="106"/>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c r="GE133" s="106"/>
      <c r="GF133" s="106"/>
      <c r="GG133" s="106"/>
      <c r="GH133" s="106"/>
      <c r="GI133" s="106"/>
      <c r="GJ133" s="106"/>
      <c r="GK133" s="106"/>
      <c r="GL133" s="106"/>
      <c r="GM133" s="106"/>
      <c r="GN133" s="106"/>
      <c r="GO133" s="106"/>
      <c r="GP133" s="106"/>
      <c r="GQ133" s="106"/>
      <c r="GR133" s="106"/>
      <c r="GS133" s="106"/>
      <c r="GT133" s="106"/>
      <c r="GU133" s="106"/>
      <c r="GV133" s="106"/>
      <c r="GW133" s="106"/>
      <c r="GX133" s="106"/>
      <c r="GY133" s="106"/>
      <c r="GZ133" s="106"/>
      <c r="HA133" s="106"/>
      <c r="HB133" s="106"/>
      <c r="HC133" s="106"/>
      <c r="HD133" s="106"/>
      <c r="HE133" s="106"/>
      <c r="HF133" s="106"/>
      <c r="HG133" s="106"/>
      <c r="HH133" s="106"/>
      <c r="HI133" s="106"/>
    </row>
    <row r="134" spans="1:217" x14ac:dyDescent="0.2">
      <c r="A134" s="106"/>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c r="GE134" s="106"/>
      <c r="GF134" s="106"/>
      <c r="GG134" s="106"/>
      <c r="GH134" s="106"/>
      <c r="GI134" s="106"/>
      <c r="GJ134" s="106"/>
      <c r="GK134" s="106"/>
      <c r="GL134" s="106"/>
      <c r="GM134" s="106"/>
      <c r="GN134" s="106"/>
      <c r="GO134" s="106"/>
      <c r="GP134" s="106"/>
      <c r="GQ134" s="106"/>
      <c r="GR134" s="106"/>
      <c r="GS134" s="106"/>
      <c r="GT134" s="106"/>
      <c r="GU134" s="106"/>
      <c r="GV134" s="106"/>
      <c r="GW134" s="106"/>
      <c r="GX134" s="106"/>
      <c r="GY134" s="106"/>
      <c r="GZ134" s="106"/>
      <c r="HA134" s="106"/>
      <c r="HB134" s="106"/>
      <c r="HC134" s="106"/>
      <c r="HD134" s="106"/>
      <c r="HE134" s="106"/>
      <c r="HF134" s="106"/>
      <c r="HG134" s="106"/>
      <c r="HH134" s="106"/>
      <c r="HI134" s="106"/>
    </row>
    <row r="135" spans="1:217" x14ac:dyDescent="0.2">
      <c r="A135" s="106"/>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c r="GE135" s="106"/>
      <c r="GF135" s="106"/>
      <c r="GG135" s="106"/>
      <c r="GH135" s="106"/>
      <c r="GI135" s="106"/>
      <c r="GJ135" s="106"/>
      <c r="GK135" s="106"/>
      <c r="GL135" s="106"/>
      <c r="GM135" s="106"/>
      <c r="GN135" s="106"/>
      <c r="GO135" s="106"/>
      <c r="GP135" s="106"/>
      <c r="GQ135" s="106"/>
      <c r="GR135" s="106"/>
      <c r="GS135" s="106"/>
      <c r="GT135" s="106"/>
      <c r="GU135" s="106"/>
      <c r="GV135" s="106"/>
      <c r="GW135" s="106"/>
      <c r="GX135" s="106"/>
      <c r="GY135" s="106"/>
      <c r="GZ135" s="106"/>
      <c r="HA135" s="106"/>
      <c r="HB135" s="106"/>
      <c r="HC135" s="106"/>
      <c r="HD135" s="106"/>
      <c r="HE135" s="106"/>
      <c r="HF135" s="106"/>
      <c r="HG135" s="106"/>
      <c r="HH135" s="106"/>
      <c r="HI135" s="106"/>
    </row>
    <row r="136" spans="1:217" x14ac:dyDescent="0.2">
      <c r="A136" s="106"/>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c r="GE136" s="106"/>
      <c r="GF136" s="106"/>
      <c r="GG136" s="106"/>
      <c r="GH136" s="106"/>
      <c r="GI136" s="106"/>
      <c r="GJ136" s="106"/>
      <c r="GK136" s="106"/>
      <c r="GL136" s="106"/>
      <c r="GM136" s="106"/>
      <c r="GN136" s="106"/>
      <c r="GO136" s="106"/>
      <c r="GP136" s="106"/>
      <c r="GQ136" s="106"/>
      <c r="GR136" s="106"/>
      <c r="GS136" s="106"/>
      <c r="GT136" s="106"/>
      <c r="GU136" s="106"/>
      <c r="GV136" s="106"/>
      <c r="GW136" s="106"/>
      <c r="GX136" s="106"/>
      <c r="GY136" s="106"/>
      <c r="GZ136" s="106"/>
      <c r="HA136" s="106"/>
      <c r="HB136" s="106"/>
      <c r="HC136" s="106"/>
      <c r="HD136" s="106"/>
      <c r="HE136" s="106"/>
      <c r="HF136" s="106"/>
      <c r="HG136" s="106"/>
      <c r="HH136" s="106"/>
      <c r="HI136" s="106"/>
    </row>
    <row r="137" spans="1:217" x14ac:dyDescent="0.2">
      <c r="A137" s="106"/>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c r="GE137" s="106"/>
      <c r="GF137" s="106"/>
      <c r="GG137" s="106"/>
      <c r="GH137" s="106"/>
      <c r="GI137" s="106"/>
      <c r="GJ137" s="106"/>
      <c r="GK137" s="106"/>
      <c r="GL137" s="106"/>
      <c r="GM137" s="106"/>
      <c r="GN137" s="106"/>
      <c r="GO137" s="106"/>
      <c r="GP137" s="106"/>
      <c r="GQ137" s="106"/>
      <c r="GR137" s="106"/>
      <c r="GS137" s="106"/>
      <c r="GT137" s="106"/>
      <c r="GU137" s="106"/>
      <c r="GV137" s="106"/>
      <c r="GW137" s="106"/>
      <c r="GX137" s="106"/>
      <c r="GY137" s="106"/>
      <c r="GZ137" s="106"/>
      <c r="HA137" s="106"/>
      <c r="HB137" s="106"/>
      <c r="HC137" s="106"/>
      <c r="HD137" s="106"/>
      <c r="HE137" s="106"/>
      <c r="HF137" s="106"/>
      <c r="HG137" s="106"/>
      <c r="HH137" s="106"/>
      <c r="HI137" s="106"/>
    </row>
    <row r="138" spans="1:217" x14ac:dyDescent="0.2">
      <c r="A138" s="106"/>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c r="GE138" s="106"/>
      <c r="GF138" s="106"/>
      <c r="GG138" s="106"/>
      <c r="GH138" s="106"/>
      <c r="GI138" s="106"/>
      <c r="GJ138" s="106"/>
      <c r="GK138" s="106"/>
      <c r="GL138" s="106"/>
      <c r="GM138" s="106"/>
      <c r="GN138" s="106"/>
      <c r="GO138" s="106"/>
      <c r="GP138" s="106"/>
      <c r="GQ138" s="106"/>
      <c r="GR138" s="106"/>
      <c r="GS138" s="106"/>
      <c r="GT138" s="106"/>
      <c r="GU138" s="106"/>
      <c r="GV138" s="106"/>
      <c r="GW138" s="106"/>
      <c r="GX138" s="106"/>
      <c r="GY138" s="106"/>
      <c r="GZ138" s="106"/>
      <c r="HA138" s="106"/>
      <c r="HB138" s="106"/>
      <c r="HC138" s="106"/>
      <c r="HD138" s="106"/>
      <c r="HE138" s="106"/>
      <c r="HF138" s="106"/>
      <c r="HG138" s="106"/>
      <c r="HH138" s="106"/>
      <c r="HI138" s="106"/>
    </row>
    <row r="139" spans="1:217" x14ac:dyDescent="0.2">
      <c r="A139" s="106"/>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c r="GE139" s="106"/>
      <c r="GF139" s="106"/>
      <c r="GG139" s="106"/>
      <c r="GH139" s="106"/>
      <c r="GI139" s="106"/>
      <c r="GJ139" s="106"/>
      <c r="GK139" s="106"/>
      <c r="GL139" s="106"/>
      <c r="GM139" s="106"/>
      <c r="GN139" s="106"/>
      <c r="GO139" s="106"/>
      <c r="GP139" s="106"/>
      <c r="GQ139" s="106"/>
      <c r="GR139" s="106"/>
      <c r="GS139" s="106"/>
      <c r="GT139" s="106"/>
      <c r="GU139" s="106"/>
      <c r="GV139" s="106"/>
      <c r="GW139" s="106"/>
      <c r="GX139" s="106"/>
      <c r="GY139" s="106"/>
      <c r="GZ139" s="106"/>
      <c r="HA139" s="106"/>
      <c r="HB139" s="106"/>
      <c r="HC139" s="106"/>
      <c r="HD139" s="106"/>
      <c r="HE139" s="106"/>
      <c r="HF139" s="106"/>
      <c r="HG139" s="106"/>
      <c r="HH139" s="106"/>
      <c r="HI139" s="106"/>
    </row>
    <row r="140" spans="1:217" x14ac:dyDescent="0.2">
      <c r="A140" s="106"/>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c r="GE140" s="106"/>
      <c r="GF140" s="106"/>
      <c r="GG140" s="106"/>
      <c r="GH140" s="106"/>
      <c r="GI140" s="106"/>
      <c r="GJ140" s="106"/>
      <c r="GK140" s="106"/>
      <c r="GL140" s="106"/>
      <c r="GM140" s="106"/>
      <c r="GN140" s="106"/>
      <c r="GO140" s="106"/>
      <c r="GP140" s="106"/>
      <c r="GQ140" s="106"/>
      <c r="GR140" s="106"/>
      <c r="GS140" s="106"/>
      <c r="GT140" s="106"/>
      <c r="GU140" s="106"/>
      <c r="GV140" s="106"/>
      <c r="GW140" s="106"/>
      <c r="GX140" s="106"/>
      <c r="GY140" s="106"/>
      <c r="GZ140" s="106"/>
      <c r="HA140" s="106"/>
      <c r="HB140" s="106"/>
      <c r="HC140" s="106"/>
      <c r="HD140" s="106"/>
      <c r="HE140" s="106"/>
      <c r="HF140" s="106"/>
      <c r="HG140" s="106"/>
      <c r="HH140" s="106"/>
      <c r="HI140" s="106"/>
    </row>
    <row r="141" spans="1:217" x14ac:dyDescent="0.2">
      <c r="A141" s="106"/>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c r="GE141" s="106"/>
      <c r="GF141" s="106"/>
      <c r="GG141" s="106"/>
      <c r="GH141" s="106"/>
      <c r="GI141" s="106"/>
      <c r="GJ141" s="106"/>
      <c r="GK141" s="106"/>
      <c r="GL141" s="106"/>
      <c r="GM141" s="106"/>
      <c r="GN141" s="106"/>
      <c r="GO141" s="106"/>
      <c r="GP141" s="106"/>
      <c r="GQ141" s="106"/>
      <c r="GR141" s="106"/>
      <c r="GS141" s="106"/>
      <c r="GT141" s="106"/>
      <c r="GU141" s="106"/>
      <c r="GV141" s="106"/>
      <c r="GW141" s="106"/>
      <c r="GX141" s="106"/>
      <c r="GY141" s="106"/>
      <c r="GZ141" s="106"/>
      <c r="HA141" s="106"/>
      <c r="HB141" s="106"/>
      <c r="HC141" s="106"/>
      <c r="HD141" s="106"/>
      <c r="HE141" s="106"/>
      <c r="HF141" s="106"/>
      <c r="HG141" s="106"/>
      <c r="HH141" s="106"/>
      <c r="HI141" s="106"/>
    </row>
    <row r="142" spans="1:217" x14ac:dyDescent="0.2">
      <c r="A142" s="106"/>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c r="GE142" s="106"/>
      <c r="GF142" s="106"/>
      <c r="GG142" s="106"/>
      <c r="GH142" s="106"/>
      <c r="GI142" s="106"/>
      <c r="GJ142" s="106"/>
      <c r="GK142" s="106"/>
      <c r="GL142" s="106"/>
      <c r="GM142" s="106"/>
      <c r="GN142" s="106"/>
      <c r="GO142" s="106"/>
      <c r="GP142" s="106"/>
      <c r="GQ142" s="106"/>
      <c r="GR142" s="106"/>
      <c r="GS142" s="106"/>
      <c r="GT142" s="106"/>
      <c r="GU142" s="106"/>
      <c r="GV142" s="106"/>
      <c r="GW142" s="106"/>
      <c r="GX142" s="106"/>
      <c r="GY142" s="106"/>
      <c r="GZ142" s="106"/>
      <c r="HA142" s="106"/>
      <c r="HB142" s="106"/>
      <c r="HC142" s="106"/>
      <c r="HD142" s="106"/>
      <c r="HE142" s="106"/>
      <c r="HF142" s="106"/>
      <c r="HG142" s="106"/>
      <c r="HH142" s="106"/>
      <c r="HI142" s="106"/>
    </row>
    <row r="143" spans="1:217" x14ac:dyDescent="0.2">
      <c r="A143" s="106"/>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c r="FR143" s="106"/>
      <c r="FS143" s="106"/>
      <c r="FT143" s="106"/>
      <c r="FU143" s="106"/>
      <c r="FV143" s="106"/>
      <c r="FW143" s="106"/>
      <c r="FX143" s="106"/>
      <c r="FY143" s="106"/>
      <c r="FZ143" s="106"/>
      <c r="GA143" s="106"/>
      <c r="GB143" s="106"/>
      <c r="GC143" s="106"/>
      <c r="GD143" s="106"/>
      <c r="GE143" s="106"/>
      <c r="GF143" s="106"/>
      <c r="GG143" s="106"/>
      <c r="GH143" s="106"/>
      <c r="GI143" s="106"/>
      <c r="GJ143" s="106"/>
      <c r="GK143" s="106"/>
      <c r="GL143" s="106"/>
      <c r="GM143" s="106"/>
      <c r="GN143" s="106"/>
      <c r="GO143" s="106"/>
      <c r="GP143" s="106"/>
      <c r="GQ143" s="106"/>
      <c r="GR143" s="106"/>
      <c r="GS143" s="106"/>
      <c r="GT143" s="106"/>
      <c r="GU143" s="106"/>
      <c r="GV143" s="106"/>
      <c r="GW143" s="106"/>
      <c r="GX143" s="106"/>
      <c r="GY143" s="106"/>
      <c r="GZ143" s="106"/>
      <c r="HA143" s="106"/>
      <c r="HB143" s="106"/>
      <c r="HC143" s="106"/>
      <c r="HD143" s="106"/>
      <c r="HE143" s="106"/>
      <c r="HF143" s="106"/>
      <c r="HG143" s="106"/>
      <c r="HH143" s="106"/>
      <c r="HI143" s="106"/>
    </row>
    <row r="144" spans="1:217" x14ac:dyDescent="0.2">
      <c r="A144" s="106"/>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c r="FR144" s="106"/>
      <c r="FS144" s="106"/>
      <c r="FT144" s="106"/>
      <c r="FU144" s="106"/>
      <c r="FV144" s="106"/>
      <c r="FW144" s="106"/>
      <c r="FX144" s="106"/>
      <c r="FY144" s="106"/>
      <c r="FZ144" s="106"/>
      <c r="GA144" s="106"/>
      <c r="GB144" s="106"/>
      <c r="GC144" s="106"/>
      <c r="GD144" s="106"/>
      <c r="GE144" s="106"/>
      <c r="GF144" s="106"/>
      <c r="GG144" s="106"/>
      <c r="GH144" s="106"/>
      <c r="GI144" s="106"/>
      <c r="GJ144" s="106"/>
      <c r="GK144" s="106"/>
      <c r="GL144" s="106"/>
      <c r="GM144" s="106"/>
      <c r="GN144" s="106"/>
      <c r="GO144" s="106"/>
      <c r="GP144" s="106"/>
      <c r="GQ144" s="106"/>
      <c r="GR144" s="106"/>
      <c r="GS144" s="106"/>
      <c r="GT144" s="106"/>
      <c r="GU144" s="106"/>
      <c r="GV144" s="106"/>
      <c r="GW144" s="106"/>
      <c r="GX144" s="106"/>
      <c r="GY144" s="106"/>
      <c r="GZ144" s="106"/>
      <c r="HA144" s="106"/>
      <c r="HB144" s="106"/>
      <c r="HC144" s="106"/>
      <c r="HD144" s="106"/>
      <c r="HE144" s="106"/>
      <c r="HF144" s="106"/>
      <c r="HG144" s="106"/>
      <c r="HH144" s="106"/>
      <c r="HI144" s="106"/>
    </row>
    <row r="145" spans="1:217" x14ac:dyDescent="0.2">
      <c r="A145" s="106"/>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c r="FR145" s="106"/>
      <c r="FS145" s="106"/>
      <c r="FT145" s="106"/>
      <c r="FU145" s="106"/>
      <c r="FV145" s="106"/>
      <c r="FW145" s="106"/>
      <c r="FX145" s="106"/>
      <c r="FY145" s="106"/>
      <c r="FZ145" s="106"/>
      <c r="GA145" s="106"/>
      <c r="GB145" s="106"/>
      <c r="GC145" s="106"/>
      <c r="GD145" s="106"/>
      <c r="GE145" s="106"/>
      <c r="GF145" s="106"/>
      <c r="GG145" s="106"/>
      <c r="GH145" s="106"/>
      <c r="GI145" s="106"/>
      <c r="GJ145" s="106"/>
      <c r="GK145" s="106"/>
      <c r="GL145" s="106"/>
      <c r="GM145" s="106"/>
      <c r="GN145" s="106"/>
      <c r="GO145" s="106"/>
      <c r="GP145" s="106"/>
      <c r="GQ145" s="106"/>
      <c r="GR145" s="106"/>
      <c r="GS145" s="106"/>
      <c r="GT145" s="106"/>
      <c r="GU145" s="106"/>
      <c r="GV145" s="106"/>
      <c r="GW145" s="106"/>
      <c r="GX145" s="106"/>
      <c r="GY145" s="106"/>
      <c r="GZ145" s="106"/>
      <c r="HA145" s="106"/>
      <c r="HB145" s="106"/>
      <c r="HC145" s="106"/>
      <c r="HD145" s="106"/>
      <c r="HE145" s="106"/>
      <c r="HF145" s="106"/>
      <c r="HG145" s="106"/>
      <c r="HH145" s="106"/>
      <c r="HI145" s="106"/>
    </row>
    <row r="146" spans="1:217" x14ac:dyDescent="0.2">
      <c r="A146" s="106"/>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c r="FR146" s="106"/>
      <c r="FS146" s="106"/>
      <c r="FT146" s="106"/>
      <c r="FU146" s="106"/>
      <c r="FV146" s="106"/>
      <c r="FW146" s="106"/>
      <c r="FX146" s="106"/>
      <c r="FY146" s="106"/>
      <c r="FZ146" s="106"/>
      <c r="GA146" s="106"/>
      <c r="GB146" s="106"/>
      <c r="GC146" s="106"/>
      <c r="GD146" s="106"/>
      <c r="GE146" s="106"/>
      <c r="GF146" s="106"/>
      <c r="GG146" s="106"/>
      <c r="GH146" s="106"/>
      <c r="GI146" s="106"/>
      <c r="GJ146" s="106"/>
      <c r="GK146" s="106"/>
      <c r="GL146" s="106"/>
      <c r="GM146" s="106"/>
      <c r="GN146" s="106"/>
      <c r="GO146" s="106"/>
      <c r="GP146" s="106"/>
      <c r="GQ146" s="106"/>
      <c r="GR146" s="106"/>
      <c r="GS146" s="106"/>
      <c r="GT146" s="106"/>
      <c r="GU146" s="106"/>
      <c r="GV146" s="106"/>
      <c r="GW146" s="106"/>
      <c r="GX146" s="106"/>
      <c r="GY146" s="106"/>
      <c r="GZ146" s="106"/>
      <c r="HA146" s="106"/>
      <c r="HB146" s="106"/>
      <c r="HC146" s="106"/>
      <c r="HD146" s="106"/>
      <c r="HE146" s="106"/>
      <c r="HF146" s="106"/>
      <c r="HG146" s="106"/>
      <c r="HH146" s="106"/>
      <c r="HI146" s="106"/>
    </row>
    <row r="147" spans="1:217" x14ac:dyDescent="0.2">
      <c r="A147" s="106"/>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c r="FR147" s="106"/>
      <c r="FS147" s="106"/>
      <c r="FT147" s="106"/>
      <c r="FU147" s="106"/>
      <c r="FV147" s="106"/>
      <c r="FW147" s="106"/>
      <c r="FX147" s="106"/>
      <c r="FY147" s="106"/>
      <c r="FZ147" s="106"/>
      <c r="GA147" s="106"/>
      <c r="GB147" s="106"/>
      <c r="GC147" s="106"/>
      <c r="GD147" s="106"/>
      <c r="GE147" s="106"/>
      <c r="GF147" s="106"/>
      <c r="GG147" s="106"/>
      <c r="GH147" s="106"/>
      <c r="GI147" s="106"/>
      <c r="GJ147" s="106"/>
      <c r="GK147" s="106"/>
      <c r="GL147" s="106"/>
      <c r="GM147" s="106"/>
      <c r="GN147" s="106"/>
      <c r="GO147" s="106"/>
      <c r="GP147" s="106"/>
      <c r="GQ147" s="106"/>
      <c r="GR147" s="106"/>
      <c r="GS147" s="106"/>
      <c r="GT147" s="106"/>
      <c r="GU147" s="106"/>
      <c r="GV147" s="106"/>
      <c r="GW147" s="106"/>
      <c r="GX147" s="106"/>
      <c r="GY147" s="106"/>
      <c r="GZ147" s="106"/>
      <c r="HA147" s="106"/>
      <c r="HB147" s="106"/>
      <c r="HC147" s="106"/>
      <c r="HD147" s="106"/>
      <c r="HE147" s="106"/>
      <c r="HF147" s="106"/>
      <c r="HG147" s="106"/>
      <c r="HH147" s="106"/>
      <c r="HI147" s="106"/>
    </row>
    <row r="148" spans="1:217" x14ac:dyDescent="0.2">
      <c r="A148" s="106"/>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c r="FR148" s="106"/>
      <c r="FS148" s="106"/>
      <c r="FT148" s="106"/>
      <c r="FU148" s="106"/>
      <c r="FV148" s="106"/>
      <c r="FW148" s="106"/>
      <c r="FX148" s="106"/>
      <c r="FY148" s="106"/>
      <c r="FZ148" s="106"/>
      <c r="GA148" s="106"/>
      <c r="GB148" s="106"/>
      <c r="GC148" s="106"/>
      <c r="GD148" s="106"/>
      <c r="GE148" s="106"/>
      <c r="GF148" s="106"/>
      <c r="GG148" s="106"/>
      <c r="GH148" s="106"/>
      <c r="GI148" s="106"/>
      <c r="GJ148" s="106"/>
      <c r="GK148" s="106"/>
      <c r="GL148" s="106"/>
      <c r="GM148" s="106"/>
      <c r="GN148" s="106"/>
      <c r="GO148" s="106"/>
      <c r="GP148" s="106"/>
      <c r="GQ148" s="106"/>
      <c r="GR148" s="106"/>
      <c r="GS148" s="106"/>
      <c r="GT148" s="106"/>
      <c r="GU148" s="106"/>
      <c r="GV148" s="106"/>
      <c r="GW148" s="106"/>
      <c r="GX148" s="106"/>
      <c r="GY148" s="106"/>
      <c r="GZ148" s="106"/>
      <c r="HA148" s="106"/>
      <c r="HB148" s="106"/>
      <c r="HC148" s="106"/>
      <c r="HD148" s="106"/>
      <c r="HE148" s="106"/>
      <c r="HF148" s="106"/>
      <c r="HG148" s="106"/>
      <c r="HH148" s="106"/>
      <c r="HI148" s="106"/>
    </row>
    <row r="149" spans="1:217" x14ac:dyDescent="0.2">
      <c r="A149" s="106"/>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c r="FR149" s="106"/>
      <c r="FS149" s="106"/>
      <c r="FT149" s="106"/>
      <c r="FU149" s="106"/>
      <c r="FV149" s="106"/>
      <c r="FW149" s="106"/>
      <c r="FX149" s="106"/>
      <c r="FY149" s="106"/>
      <c r="FZ149" s="106"/>
      <c r="GA149" s="106"/>
      <c r="GB149" s="106"/>
      <c r="GC149" s="106"/>
      <c r="GD149" s="106"/>
      <c r="GE149" s="106"/>
      <c r="GF149" s="106"/>
      <c r="GG149" s="106"/>
      <c r="GH149" s="106"/>
      <c r="GI149" s="106"/>
      <c r="GJ149" s="106"/>
      <c r="GK149" s="106"/>
      <c r="GL149" s="106"/>
      <c r="GM149" s="106"/>
      <c r="GN149" s="106"/>
      <c r="GO149" s="106"/>
      <c r="GP149" s="106"/>
      <c r="GQ149" s="106"/>
      <c r="GR149" s="106"/>
      <c r="GS149" s="106"/>
      <c r="GT149" s="106"/>
      <c r="GU149" s="106"/>
      <c r="GV149" s="106"/>
      <c r="GW149" s="106"/>
      <c r="GX149" s="106"/>
      <c r="GY149" s="106"/>
      <c r="GZ149" s="106"/>
      <c r="HA149" s="106"/>
      <c r="HB149" s="106"/>
      <c r="HC149" s="106"/>
      <c r="HD149" s="106"/>
      <c r="HE149" s="106"/>
      <c r="HF149" s="106"/>
      <c r="HG149" s="106"/>
      <c r="HH149" s="106"/>
      <c r="HI149" s="106"/>
    </row>
    <row r="150" spans="1:217" x14ac:dyDescent="0.2">
      <c r="A150" s="106"/>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c r="FR150" s="106"/>
      <c r="FS150" s="106"/>
      <c r="FT150" s="106"/>
      <c r="FU150" s="106"/>
      <c r="FV150" s="106"/>
      <c r="FW150" s="106"/>
      <c r="FX150" s="106"/>
      <c r="FY150" s="106"/>
      <c r="FZ150" s="106"/>
      <c r="GA150" s="106"/>
      <c r="GB150" s="106"/>
      <c r="GC150" s="106"/>
      <c r="GD150" s="106"/>
      <c r="GE150" s="106"/>
      <c r="GF150" s="106"/>
      <c r="GG150" s="106"/>
      <c r="GH150" s="106"/>
      <c r="GI150" s="106"/>
      <c r="GJ150" s="106"/>
      <c r="GK150" s="106"/>
      <c r="GL150" s="106"/>
      <c r="GM150" s="106"/>
      <c r="GN150" s="106"/>
      <c r="GO150" s="106"/>
      <c r="GP150" s="106"/>
      <c r="GQ150" s="106"/>
      <c r="GR150" s="106"/>
      <c r="GS150" s="106"/>
      <c r="GT150" s="106"/>
      <c r="GU150" s="106"/>
      <c r="GV150" s="106"/>
      <c r="GW150" s="106"/>
      <c r="GX150" s="106"/>
      <c r="GY150" s="106"/>
      <c r="GZ150" s="106"/>
      <c r="HA150" s="106"/>
      <c r="HB150" s="106"/>
      <c r="HC150" s="106"/>
      <c r="HD150" s="106"/>
      <c r="HE150" s="106"/>
      <c r="HF150" s="106"/>
      <c r="HG150" s="106"/>
      <c r="HH150" s="106"/>
      <c r="HI150" s="106"/>
    </row>
    <row r="151" spans="1:217" x14ac:dyDescent="0.2">
      <c r="A151" s="106"/>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c r="FR151" s="106"/>
      <c r="FS151" s="106"/>
      <c r="FT151" s="106"/>
      <c r="FU151" s="106"/>
      <c r="FV151" s="106"/>
      <c r="FW151" s="106"/>
      <c r="FX151" s="106"/>
      <c r="FY151" s="106"/>
      <c r="FZ151" s="106"/>
      <c r="GA151" s="106"/>
      <c r="GB151" s="106"/>
      <c r="GC151" s="106"/>
      <c r="GD151" s="106"/>
      <c r="GE151" s="106"/>
      <c r="GF151" s="106"/>
      <c r="GG151" s="106"/>
      <c r="GH151" s="106"/>
      <c r="GI151" s="106"/>
      <c r="GJ151" s="106"/>
      <c r="GK151" s="106"/>
      <c r="GL151" s="106"/>
      <c r="GM151" s="106"/>
      <c r="GN151" s="106"/>
      <c r="GO151" s="106"/>
      <c r="GP151" s="106"/>
      <c r="GQ151" s="106"/>
      <c r="GR151" s="106"/>
      <c r="GS151" s="106"/>
      <c r="GT151" s="106"/>
      <c r="GU151" s="106"/>
      <c r="GV151" s="106"/>
      <c r="GW151" s="106"/>
      <c r="GX151" s="106"/>
      <c r="GY151" s="106"/>
      <c r="GZ151" s="106"/>
      <c r="HA151" s="106"/>
      <c r="HB151" s="106"/>
      <c r="HC151" s="106"/>
      <c r="HD151" s="106"/>
      <c r="HE151" s="106"/>
      <c r="HF151" s="106"/>
      <c r="HG151" s="106"/>
      <c r="HH151" s="106"/>
      <c r="HI151" s="106"/>
    </row>
    <row r="152" spans="1:217" x14ac:dyDescent="0.2">
      <c r="A152" s="106"/>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c r="FR152" s="106"/>
      <c r="FS152" s="106"/>
      <c r="FT152" s="106"/>
      <c r="FU152" s="106"/>
      <c r="FV152" s="106"/>
      <c r="FW152" s="106"/>
      <c r="FX152" s="106"/>
      <c r="FY152" s="106"/>
      <c r="FZ152" s="106"/>
      <c r="GA152" s="106"/>
      <c r="GB152" s="106"/>
      <c r="GC152" s="106"/>
      <c r="GD152" s="106"/>
      <c r="GE152" s="106"/>
      <c r="GF152" s="106"/>
      <c r="GG152" s="106"/>
      <c r="GH152" s="106"/>
      <c r="GI152" s="106"/>
      <c r="GJ152" s="106"/>
      <c r="GK152" s="106"/>
      <c r="GL152" s="106"/>
      <c r="GM152" s="106"/>
      <c r="GN152" s="106"/>
      <c r="GO152" s="106"/>
      <c r="GP152" s="106"/>
      <c r="GQ152" s="106"/>
      <c r="GR152" s="106"/>
      <c r="GS152" s="106"/>
      <c r="GT152" s="106"/>
      <c r="GU152" s="106"/>
      <c r="GV152" s="106"/>
      <c r="GW152" s="106"/>
      <c r="GX152" s="106"/>
      <c r="GY152" s="106"/>
      <c r="GZ152" s="106"/>
      <c r="HA152" s="106"/>
      <c r="HB152" s="106"/>
      <c r="HC152" s="106"/>
      <c r="HD152" s="106"/>
      <c r="HE152" s="106"/>
      <c r="HF152" s="106"/>
      <c r="HG152" s="106"/>
      <c r="HH152" s="106"/>
      <c r="HI152" s="106"/>
    </row>
    <row r="153" spans="1:217" x14ac:dyDescent="0.2">
      <c r="A153" s="106"/>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c r="FR153" s="106"/>
      <c r="FS153" s="106"/>
      <c r="FT153" s="106"/>
      <c r="FU153" s="106"/>
      <c r="FV153" s="106"/>
      <c r="FW153" s="106"/>
      <c r="FX153" s="106"/>
      <c r="FY153" s="106"/>
      <c r="FZ153" s="106"/>
      <c r="GA153" s="106"/>
      <c r="GB153" s="106"/>
      <c r="GC153" s="106"/>
      <c r="GD153" s="106"/>
      <c r="GE153" s="106"/>
      <c r="GF153" s="106"/>
      <c r="GG153" s="106"/>
      <c r="GH153" s="106"/>
      <c r="GI153" s="106"/>
      <c r="GJ153" s="106"/>
      <c r="GK153" s="106"/>
      <c r="GL153" s="106"/>
      <c r="GM153" s="106"/>
      <c r="GN153" s="106"/>
      <c r="GO153" s="106"/>
      <c r="GP153" s="106"/>
      <c r="GQ153" s="106"/>
      <c r="GR153" s="106"/>
      <c r="GS153" s="106"/>
      <c r="GT153" s="106"/>
      <c r="GU153" s="106"/>
      <c r="GV153" s="106"/>
      <c r="GW153" s="106"/>
      <c r="GX153" s="106"/>
      <c r="GY153" s="106"/>
      <c r="GZ153" s="106"/>
      <c r="HA153" s="106"/>
      <c r="HB153" s="106"/>
      <c r="HC153" s="106"/>
      <c r="HD153" s="106"/>
      <c r="HE153" s="106"/>
      <c r="HF153" s="106"/>
      <c r="HG153" s="106"/>
      <c r="HH153" s="106"/>
      <c r="HI153" s="106"/>
    </row>
    <row r="154" spans="1:217" x14ac:dyDescent="0.2">
      <c r="A154" s="106"/>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c r="FR154" s="106"/>
      <c r="FS154" s="106"/>
      <c r="FT154" s="106"/>
      <c r="FU154" s="106"/>
      <c r="FV154" s="106"/>
      <c r="FW154" s="106"/>
      <c r="FX154" s="106"/>
      <c r="FY154" s="106"/>
      <c r="FZ154" s="106"/>
      <c r="GA154" s="106"/>
      <c r="GB154" s="106"/>
      <c r="GC154" s="106"/>
      <c r="GD154" s="106"/>
      <c r="GE154" s="106"/>
      <c r="GF154" s="106"/>
      <c r="GG154" s="106"/>
      <c r="GH154" s="106"/>
      <c r="GI154" s="106"/>
      <c r="GJ154" s="106"/>
      <c r="GK154" s="106"/>
      <c r="GL154" s="106"/>
      <c r="GM154" s="106"/>
      <c r="GN154" s="106"/>
      <c r="GO154" s="106"/>
      <c r="GP154" s="106"/>
      <c r="GQ154" s="106"/>
      <c r="GR154" s="106"/>
      <c r="GS154" s="106"/>
      <c r="GT154" s="106"/>
      <c r="GU154" s="106"/>
      <c r="GV154" s="106"/>
      <c r="GW154" s="106"/>
      <c r="GX154" s="106"/>
      <c r="GY154" s="106"/>
      <c r="GZ154" s="106"/>
      <c r="HA154" s="106"/>
      <c r="HB154" s="106"/>
      <c r="HC154" s="106"/>
      <c r="HD154" s="106"/>
      <c r="HE154" s="106"/>
      <c r="HF154" s="106"/>
      <c r="HG154" s="106"/>
      <c r="HH154" s="106"/>
      <c r="HI154" s="106"/>
    </row>
    <row r="155" spans="1:217" x14ac:dyDescent="0.2">
      <c r="A155" s="106"/>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c r="FR155" s="106"/>
      <c r="FS155" s="106"/>
      <c r="FT155" s="106"/>
      <c r="FU155" s="106"/>
      <c r="FV155" s="106"/>
      <c r="FW155" s="106"/>
      <c r="FX155" s="106"/>
      <c r="FY155" s="106"/>
      <c r="FZ155" s="106"/>
      <c r="GA155" s="106"/>
      <c r="GB155" s="106"/>
      <c r="GC155" s="106"/>
      <c r="GD155" s="106"/>
      <c r="GE155" s="106"/>
      <c r="GF155" s="106"/>
      <c r="GG155" s="106"/>
      <c r="GH155" s="106"/>
      <c r="GI155" s="106"/>
      <c r="GJ155" s="106"/>
      <c r="GK155" s="106"/>
      <c r="GL155" s="106"/>
      <c r="GM155" s="106"/>
      <c r="GN155" s="106"/>
      <c r="GO155" s="106"/>
      <c r="GP155" s="106"/>
      <c r="GQ155" s="106"/>
      <c r="GR155" s="106"/>
      <c r="GS155" s="106"/>
      <c r="GT155" s="106"/>
      <c r="GU155" s="106"/>
      <c r="GV155" s="106"/>
      <c r="GW155" s="106"/>
      <c r="GX155" s="106"/>
      <c r="GY155" s="106"/>
      <c r="GZ155" s="106"/>
      <c r="HA155" s="106"/>
      <c r="HB155" s="106"/>
      <c r="HC155" s="106"/>
      <c r="HD155" s="106"/>
      <c r="HE155" s="106"/>
      <c r="HF155" s="106"/>
      <c r="HG155" s="106"/>
      <c r="HH155" s="106"/>
      <c r="HI155" s="106"/>
    </row>
    <row r="156" spans="1:217" x14ac:dyDescent="0.2">
      <c r="A156" s="106"/>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c r="FI156" s="106"/>
      <c r="FJ156" s="106"/>
      <c r="FK156" s="106"/>
      <c r="FL156" s="106"/>
      <c r="FM156" s="106"/>
      <c r="FN156" s="106"/>
      <c r="FO156" s="106"/>
      <c r="FP156" s="106"/>
      <c r="FQ156" s="106"/>
      <c r="FR156" s="106"/>
      <c r="FS156" s="106"/>
      <c r="FT156" s="106"/>
      <c r="FU156" s="106"/>
      <c r="FV156" s="106"/>
      <c r="FW156" s="106"/>
      <c r="FX156" s="106"/>
      <c r="FY156" s="106"/>
      <c r="FZ156" s="106"/>
      <c r="GA156" s="106"/>
      <c r="GB156" s="106"/>
      <c r="GC156" s="106"/>
      <c r="GD156" s="106"/>
      <c r="GE156" s="106"/>
      <c r="GF156" s="106"/>
      <c r="GG156" s="106"/>
      <c r="GH156" s="106"/>
      <c r="GI156" s="106"/>
      <c r="GJ156" s="106"/>
      <c r="GK156" s="106"/>
      <c r="GL156" s="106"/>
      <c r="GM156" s="106"/>
      <c r="GN156" s="106"/>
      <c r="GO156" s="106"/>
      <c r="GP156" s="106"/>
      <c r="GQ156" s="106"/>
      <c r="GR156" s="106"/>
      <c r="GS156" s="106"/>
      <c r="GT156" s="106"/>
      <c r="GU156" s="106"/>
      <c r="GV156" s="106"/>
      <c r="GW156" s="106"/>
      <c r="GX156" s="106"/>
      <c r="GY156" s="106"/>
      <c r="GZ156" s="106"/>
      <c r="HA156" s="106"/>
      <c r="HB156" s="106"/>
      <c r="HC156" s="106"/>
      <c r="HD156" s="106"/>
      <c r="HE156" s="106"/>
      <c r="HF156" s="106"/>
      <c r="HG156" s="106"/>
      <c r="HH156" s="106"/>
      <c r="HI156" s="106"/>
    </row>
    <row r="157" spans="1:217" x14ac:dyDescent="0.2">
      <c r="A157" s="106"/>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c r="FR157" s="106"/>
      <c r="FS157" s="106"/>
      <c r="FT157" s="106"/>
      <c r="FU157" s="106"/>
      <c r="FV157" s="106"/>
      <c r="FW157" s="106"/>
      <c r="FX157" s="106"/>
      <c r="FY157" s="106"/>
      <c r="FZ157" s="106"/>
      <c r="GA157" s="106"/>
      <c r="GB157" s="106"/>
      <c r="GC157" s="106"/>
      <c r="GD157" s="106"/>
      <c r="GE157" s="106"/>
      <c r="GF157" s="106"/>
      <c r="GG157" s="106"/>
      <c r="GH157" s="106"/>
      <c r="GI157" s="106"/>
      <c r="GJ157" s="106"/>
      <c r="GK157" s="106"/>
      <c r="GL157" s="106"/>
      <c r="GM157" s="106"/>
      <c r="GN157" s="106"/>
      <c r="GO157" s="106"/>
      <c r="GP157" s="106"/>
      <c r="GQ157" s="106"/>
      <c r="GR157" s="106"/>
      <c r="GS157" s="106"/>
      <c r="GT157" s="106"/>
      <c r="GU157" s="106"/>
      <c r="GV157" s="106"/>
      <c r="GW157" s="106"/>
      <c r="GX157" s="106"/>
      <c r="GY157" s="106"/>
      <c r="GZ157" s="106"/>
      <c r="HA157" s="106"/>
      <c r="HB157" s="106"/>
      <c r="HC157" s="106"/>
      <c r="HD157" s="106"/>
      <c r="HE157" s="106"/>
      <c r="HF157" s="106"/>
      <c r="HG157" s="106"/>
      <c r="HH157" s="106"/>
      <c r="HI157" s="106"/>
    </row>
    <row r="158" spans="1:217" x14ac:dyDescent="0.2">
      <c r="A158" s="106"/>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c r="FI158" s="106"/>
      <c r="FJ158" s="106"/>
      <c r="FK158" s="106"/>
      <c r="FL158" s="106"/>
      <c r="FM158" s="106"/>
      <c r="FN158" s="106"/>
      <c r="FO158" s="106"/>
      <c r="FP158" s="106"/>
      <c r="FQ158" s="106"/>
      <c r="FR158" s="106"/>
      <c r="FS158" s="106"/>
      <c r="FT158" s="106"/>
      <c r="FU158" s="106"/>
      <c r="FV158" s="106"/>
      <c r="FW158" s="106"/>
      <c r="FX158" s="106"/>
      <c r="FY158" s="106"/>
      <c r="FZ158" s="106"/>
      <c r="GA158" s="106"/>
      <c r="GB158" s="106"/>
      <c r="GC158" s="106"/>
      <c r="GD158" s="106"/>
      <c r="GE158" s="106"/>
      <c r="GF158" s="106"/>
      <c r="GG158" s="106"/>
      <c r="GH158" s="106"/>
      <c r="GI158" s="106"/>
      <c r="GJ158" s="106"/>
      <c r="GK158" s="106"/>
      <c r="GL158" s="106"/>
      <c r="GM158" s="106"/>
      <c r="GN158" s="106"/>
      <c r="GO158" s="106"/>
      <c r="GP158" s="106"/>
      <c r="GQ158" s="106"/>
      <c r="GR158" s="106"/>
      <c r="GS158" s="106"/>
      <c r="GT158" s="106"/>
      <c r="GU158" s="106"/>
      <c r="GV158" s="106"/>
      <c r="GW158" s="106"/>
      <c r="GX158" s="106"/>
      <c r="GY158" s="106"/>
      <c r="GZ158" s="106"/>
      <c r="HA158" s="106"/>
      <c r="HB158" s="106"/>
      <c r="HC158" s="106"/>
      <c r="HD158" s="106"/>
      <c r="HE158" s="106"/>
      <c r="HF158" s="106"/>
      <c r="HG158" s="106"/>
      <c r="HH158" s="106"/>
      <c r="HI158" s="106"/>
    </row>
    <row r="159" spans="1:217" x14ac:dyDescent="0.2">
      <c r="A159" s="106"/>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c r="FI159" s="106"/>
      <c r="FJ159" s="106"/>
      <c r="FK159" s="106"/>
      <c r="FL159" s="106"/>
      <c r="FM159" s="106"/>
      <c r="FN159" s="106"/>
      <c r="FO159" s="106"/>
      <c r="FP159" s="106"/>
      <c r="FQ159" s="106"/>
      <c r="FR159" s="106"/>
      <c r="FS159" s="106"/>
      <c r="FT159" s="106"/>
      <c r="FU159" s="106"/>
      <c r="FV159" s="106"/>
      <c r="FW159" s="106"/>
      <c r="FX159" s="106"/>
      <c r="FY159" s="106"/>
      <c r="FZ159" s="106"/>
      <c r="GA159" s="106"/>
      <c r="GB159" s="106"/>
      <c r="GC159" s="106"/>
      <c r="GD159" s="106"/>
      <c r="GE159" s="106"/>
      <c r="GF159" s="106"/>
      <c r="GG159" s="106"/>
      <c r="GH159" s="106"/>
      <c r="GI159" s="106"/>
      <c r="GJ159" s="106"/>
      <c r="GK159" s="106"/>
      <c r="GL159" s="106"/>
      <c r="GM159" s="106"/>
      <c r="GN159" s="106"/>
      <c r="GO159" s="106"/>
      <c r="GP159" s="106"/>
      <c r="GQ159" s="106"/>
      <c r="GR159" s="106"/>
      <c r="GS159" s="106"/>
      <c r="GT159" s="106"/>
      <c r="GU159" s="106"/>
      <c r="GV159" s="106"/>
      <c r="GW159" s="106"/>
      <c r="GX159" s="106"/>
      <c r="GY159" s="106"/>
      <c r="GZ159" s="106"/>
      <c r="HA159" s="106"/>
      <c r="HB159" s="106"/>
      <c r="HC159" s="106"/>
      <c r="HD159" s="106"/>
      <c r="HE159" s="106"/>
      <c r="HF159" s="106"/>
      <c r="HG159" s="106"/>
      <c r="HH159" s="106"/>
      <c r="HI159" s="106"/>
    </row>
    <row r="160" spans="1:217" x14ac:dyDescent="0.2">
      <c r="A160" s="106"/>
      <c r="B160" s="106"/>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c r="CE160" s="106"/>
      <c r="CF160" s="106"/>
      <c r="CG160" s="106"/>
      <c r="CH160" s="106"/>
      <c r="CI160" s="106"/>
      <c r="CJ160" s="106"/>
      <c r="CK160" s="106"/>
      <c r="CL160" s="106"/>
      <c r="CM160" s="106"/>
      <c r="CN160" s="106"/>
      <c r="CO160" s="106"/>
      <c r="CP160" s="106"/>
      <c r="CQ160" s="106"/>
      <c r="CR160" s="106"/>
      <c r="CS160" s="106"/>
      <c r="CT160" s="106"/>
      <c r="CU160" s="106"/>
      <c r="CV160" s="106"/>
      <c r="CW160" s="106"/>
      <c r="CX160" s="106"/>
      <c r="CY160" s="106"/>
      <c r="CZ160" s="106"/>
      <c r="DA160" s="106"/>
      <c r="DB160" s="106"/>
      <c r="DC160" s="106"/>
      <c r="DD160" s="106"/>
      <c r="DE160" s="106"/>
      <c r="DF160" s="106"/>
      <c r="DG160" s="106"/>
      <c r="DH160" s="106"/>
      <c r="DI160" s="106"/>
      <c r="DJ160" s="106"/>
      <c r="DK160" s="106"/>
      <c r="DL160" s="106"/>
      <c r="DM160" s="106"/>
      <c r="DN160" s="106"/>
      <c r="DO160" s="106"/>
      <c r="DP160" s="106"/>
      <c r="DQ160" s="106"/>
      <c r="DR160" s="106"/>
      <c r="DS160" s="106"/>
      <c r="DT160" s="106"/>
      <c r="DU160" s="106"/>
      <c r="DV160" s="106"/>
      <c r="DW160" s="106"/>
      <c r="DX160" s="106"/>
      <c r="DY160" s="106"/>
      <c r="DZ160" s="106"/>
      <c r="EA160" s="106"/>
      <c r="EB160" s="106"/>
      <c r="EC160" s="106"/>
      <c r="ED160" s="106"/>
      <c r="EE160" s="106"/>
      <c r="EF160" s="106"/>
      <c r="EG160" s="106"/>
      <c r="EH160" s="106"/>
      <c r="EI160" s="106"/>
      <c r="EJ160" s="106"/>
      <c r="EK160" s="106"/>
      <c r="EL160" s="106"/>
      <c r="EM160" s="106"/>
      <c r="EN160" s="106"/>
      <c r="EO160" s="106"/>
      <c r="EP160" s="106"/>
      <c r="EQ160" s="106"/>
      <c r="ER160" s="106"/>
      <c r="ES160" s="106"/>
      <c r="ET160" s="106"/>
      <c r="EU160" s="106"/>
      <c r="EV160" s="106"/>
      <c r="EW160" s="106"/>
      <c r="EX160" s="106"/>
      <c r="EY160" s="106"/>
      <c r="EZ160" s="106"/>
      <c r="FA160" s="106"/>
      <c r="FB160" s="106"/>
      <c r="FC160" s="106"/>
      <c r="FD160" s="106"/>
      <c r="FE160" s="106"/>
      <c r="FF160" s="106"/>
      <c r="FG160" s="106"/>
      <c r="FH160" s="106"/>
      <c r="FI160" s="106"/>
      <c r="FJ160" s="106"/>
      <c r="FK160" s="106"/>
      <c r="FL160" s="106"/>
      <c r="FM160" s="106"/>
      <c r="FN160" s="106"/>
      <c r="FO160" s="106"/>
      <c r="FP160" s="106"/>
      <c r="FQ160" s="106"/>
      <c r="FR160" s="106"/>
      <c r="FS160" s="106"/>
      <c r="FT160" s="106"/>
      <c r="FU160" s="106"/>
      <c r="FV160" s="106"/>
      <c r="FW160" s="106"/>
      <c r="FX160" s="106"/>
      <c r="FY160" s="106"/>
      <c r="FZ160" s="106"/>
      <c r="GA160" s="106"/>
      <c r="GB160" s="106"/>
      <c r="GC160" s="106"/>
      <c r="GD160" s="106"/>
      <c r="GE160" s="106"/>
      <c r="GF160" s="106"/>
      <c r="GG160" s="106"/>
      <c r="GH160" s="106"/>
      <c r="GI160" s="106"/>
      <c r="GJ160" s="106"/>
      <c r="GK160" s="106"/>
      <c r="GL160" s="106"/>
      <c r="GM160" s="106"/>
      <c r="GN160" s="106"/>
      <c r="GO160" s="106"/>
      <c r="GP160" s="106"/>
      <c r="GQ160" s="106"/>
      <c r="GR160" s="106"/>
      <c r="GS160" s="106"/>
      <c r="GT160" s="106"/>
      <c r="GU160" s="106"/>
      <c r="GV160" s="106"/>
      <c r="GW160" s="106"/>
      <c r="GX160" s="106"/>
      <c r="GY160" s="106"/>
      <c r="GZ160" s="106"/>
      <c r="HA160" s="106"/>
      <c r="HB160" s="106"/>
      <c r="HC160" s="106"/>
      <c r="HD160" s="106"/>
      <c r="HE160" s="106"/>
      <c r="HF160" s="106"/>
      <c r="HG160" s="106"/>
      <c r="HH160" s="106"/>
      <c r="HI160" s="106"/>
    </row>
    <row r="161" spans="1:217" x14ac:dyDescent="0.2">
      <c r="A161" s="106"/>
      <c r="B161" s="106"/>
      <c r="C161" s="106"/>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c r="CH161" s="106"/>
      <c r="CI161" s="106"/>
      <c r="CJ161" s="106"/>
      <c r="CK161" s="106"/>
      <c r="CL161" s="106"/>
      <c r="CM161" s="106"/>
      <c r="CN161" s="106"/>
      <c r="CO161" s="106"/>
      <c r="CP161" s="106"/>
      <c r="CQ161" s="106"/>
      <c r="CR161" s="106"/>
      <c r="CS161" s="106"/>
      <c r="CT161" s="106"/>
      <c r="CU161" s="106"/>
      <c r="CV161" s="106"/>
      <c r="CW161" s="106"/>
      <c r="CX161" s="106"/>
      <c r="CY161" s="106"/>
      <c r="CZ161" s="106"/>
      <c r="DA161" s="106"/>
      <c r="DB161" s="106"/>
      <c r="DC161" s="106"/>
      <c r="DD161" s="106"/>
      <c r="DE161" s="106"/>
      <c r="DF161" s="106"/>
      <c r="DG161" s="106"/>
      <c r="DH161" s="106"/>
      <c r="DI161" s="106"/>
      <c r="DJ161" s="106"/>
      <c r="DK161" s="106"/>
      <c r="DL161" s="106"/>
      <c r="DM161" s="106"/>
      <c r="DN161" s="106"/>
      <c r="DO161" s="106"/>
      <c r="DP161" s="106"/>
      <c r="DQ161" s="106"/>
      <c r="DR161" s="106"/>
      <c r="DS161" s="106"/>
      <c r="DT161" s="106"/>
      <c r="DU161" s="106"/>
      <c r="DV161" s="106"/>
      <c r="DW161" s="106"/>
      <c r="DX161" s="106"/>
      <c r="DY161" s="106"/>
      <c r="DZ161" s="106"/>
      <c r="EA161" s="106"/>
      <c r="EB161" s="106"/>
      <c r="EC161" s="106"/>
      <c r="ED161" s="106"/>
      <c r="EE161" s="106"/>
      <c r="EF161" s="106"/>
      <c r="EG161" s="106"/>
      <c r="EH161" s="106"/>
      <c r="EI161" s="106"/>
      <c r="EJ161" s="106"/>
      <c r="EK161" s="106"/>
      <c r="EL161" s="106"/>
      <c r="EM161" s="106"/>
      <c r="EN161" s="106"/>
      <c r="EO161" s="106"/>
      <c r="EP161" s="106"/>
      <c r="EQ161" s="106"/>
      <c r="ER161" s="106"/>
      <c r="ES161" s="106"/>
      <c r="ET161" s="106"/>
      <c r="EU161" s="106"/>
      <c r="EV161" s="106"/>
      <c r="EW161" s="106"/>
      <c r="EX161" s="106"/>
      <c r="EY161" s="106"/>
      <c r="EZ161" s="106"/>
      <c r="FA161" s="106"/>
      <c r="FB161" s="106"/>
      <c r="FC161" s="106"/>
      <c r="FD161" s="106"/>
      <c r="FE161" s="106"/>
      <c r="FF161" s="106"/>
      <c r="FG161" s="106"/>
      <c r="FH161" s="106"/>
      <c r="FI161" s="106"/>
      <c r="FJ161" s="106"/>
      <c r="FK161" s="106"/>
      <c r="FL161" s="106"/>
      <c r="FM161" s="106"/>
      <c r="FN161" s="106"/>
      <c r="FO161" s="106"/>
      <c r="FP161" s="106"/>
      <c r="FQ161" s="106"/>
      <c r="FR161" s="106"/>
      <c r="FS161" s="106"/>
      <c r="FT161" s="106"/>
      <c r="FU161" s="106"/>
      <c r="FV161" s="106"/>
      <c r="FW161" s="106"/>
      <c r="FX161" s="106"/>
      <c r="FY161" s="106"/>
      <c r="FZ161" s="106"/>
      <c r="GA161" s="106"/>
      <c r="GB161" s="106"/>
      <c r="GC161" s="106"/>
      <c r="GD161" s="106"/>
      <c r="GE161" s="106"/>
      <c r="GF161" s="106"/>
      <c r="GG161" s="106"/>
      <c r="GH161" s="106"/>
      <c r="GI161" s="106"/>
      <c r="GJ161" s="106"/>
      <c r="GK161" s="106"/>
      <c r="GL161" s="106"/>
      <c r="GM161" s="106"/>
      <c r="GN161" s="106"/>
      <c r="GO161" s="106"/>
      <c r="GP161" s="106"/>
      <c r="GQ161" s="106"/>
      <c r="GR161" s="106"/>
      <c r="GS161" s="106"/>
      <c r="GT161" s="106"/>
      <c r="GU161" s="106"/>
      <c r="GV161" s="106"/>
      <c r="GW161" s="106"/>
      <c r="GX161" s="106"/>
      <c r="GY161" s="106"/>
      <c r="GZ161" s="106"/>
      <c r="HA161" s="106"/>
      <c r="HB161" s="106"/>
      <c r="HC161" s="106"/>
      <c r="HD161" s="106"/>
      <c r="HE161" s="106"/>
      <c r="HF161" s="106"/>
      <c r="HG161" s="106"/>
      <c r="HH161" s="106"/>
      <c r="HI161" s="106"/>
    </row>
    <row r="162" spans="1:217" x14ac:dyDescent="0.2">
      <c r="A162" s="106"/>
      <c r="B162" s="106"/>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c r="CH162" s="106"/>
      <c r="CI162" s="106"/>
      <c r="CJ162" s="106"/>
      <c r="CK162" s="106"/>
      <c r="CL162" s="106"/>
      <c r="CM162" s="106"/>
      <c r="CN162" s="106"/>
      <c r="CO162" s="106"/>
      <c r="CP162" s="106"/>
      <c r="CQ162" s="106"/>
      <c r="CR162" s="106"/>
      <c r="CS162" s="106"/>
      <c r="CT162" s="106"/>
      <c r="CU162" s="106"/>
      <c r="CV162" s="106"/>
      <c r="CW162" s="106"/>
      <c r="CX162" s="106"/>
      <c r="CY162" s="106"/>
      <c r="CZ162" s="106"/>
      <c r="DA162" s="106"/>
      <c r="DB162" s="106"/>
      <c r="DC162" s="106"/>
      <c r="DD162" s="106"/>
      <c r="DE162" s="106"/>
      <c r="DF162" s="106"/>
      <c r="DG162" s="106"/>
      <c r="DH162" s="106"/>
      <c r="DI162" s="106"/>
      <c r="DJ162" s="106"/>
      <c r="DK162" s="106"/>
      <c r="DL162" s="106"/>
      <c r="DM162" s="106"/>
      <c r="DN162" s="106"/>
      <c r="DO162" s="106"/>
      <c r="DP162" s="106"/>
      <c r="DQ162" s="106"/>
      <c r="DR162" s="106"/>
      <c r="DS162" s="106"/>
      <c r="DT162" s="106"/>
      <c r="DU162" s="106"/>
      <c r="DV162" s="106"/>
      <c r="DW162" s="106"/>
      <c r="DX162" s="106"/>
      <c r="DY162" s="106"/>
      <c r="DZ162" s="106"/>
      <c r="EA162" s="106"/>
      <c r="EB162" s="106"/>
      <c r="EC162" s="106"/>
      <c r="ED162" s="106"/>
      <c r="EE162" s="106"/>
      <c r="EF162" s="106"/>
      <c r="EG162" s="106"/>
      <c r="EH162" s="106"/>
      <c r="EI162" s="106"/>
      <c r="EJ162" s="106"/>
      <c r="EK162" s="106"/>
      <c r="EL162" s="106"/>
      <c r="EM162" s="106"/>
      <c r="EN162" s="106"/>
      <c r="EO162" s="106"/>
      <c r="EP162" s="106"/>
      <c r="EQ162" s="106"/>
      <c r="ER162" s="106"/>
      <c r="ES162" s="106"/>
      <c r="ET162" s="106"/>
      <c r="EU162" s="106"/>
      <c r="EV162" s="106"/>
      <c r="EW162" s="106"/>
      <c r="EX162" s="106"/>
      <c r="EY162" s="106"/>
      <c r="EZ162" s="106"/>
      <c r="FA162" s="106"/>
      <c r="FB162" s="106"/>
      <c r="FC162" s="106"/>
      <c r="FD162" s="106"/>
      <c r="FE162" s="106"/>
      <c r="FF162" s="106"/>
      <c r="FG162" s="106"/>
      <c r="FH162" s="106"/>
      <c r="FI162" s="106"/>
      <c r="FJ162" s="106"/>
      <c r="FK162" s="106"/>
      <c r="FL162" s="106"/>
      <c r="FM162" s="106"/>
      <c r="FN162" s="106"/>
      <c r="FO162" s="106"/>
      <c r="FP162" s="106"/>
      <c r="FQ162" s="106"/>
      <c r="FR162" s="106"/>
      <c r="FS162" s="106"/>
      <c r="FT162" s="106"/>
      <c r="FU162" s="106"/>
      <c r="FV162" s="106"/>
      <c r="FW162" s="106"/>
      <c r="FX162" s="106"/>
      <c r="FY162" s="106"/>
      <c r="FZ162" s="106"/>
      <c r="GA162" s="106"/>
      <c r="GB162" s="106"/>
      <c r="GC162" s="106"/>
      <c r="GD162" s="106"/>
      <c r="GE162" s="106"/>
      <c r="GF162" s="106"/>
      <c r="GG162" s="106"/>
      <c r="GH162" s="106"/>
      <c r="GI162" s="106"/>
      <c r="GJ162" s="106"/>
      <c r="GK162" s="106"/>
      <c r="GL162" s="106"/>
      <c r="GM162" s="106"/>
      <c r="GN162" s="106"/>
      <c r="GO162" s="106"/>
      <c r="GP162" s="106"/>
      <c r="GQ162" s="106"/>
      <c r="GR162" s="106"/>
      <c r="GS162" s="106"/>
      <c r="GT162" s="106"/>
      <c r="GU162" s="106"/>
      <c r="GV162" s="106"/>
      <c r="GW162" s="106"/>
      <c r="GX162" s="106"/>
      <c r="GY162" s="106"/>
      <c r="GZ162" s="106"/>
      <c r="HA162" s="106"/>
      <c r="HB162" s="106"/>
      <c r="HC162" s="106"/>
      <c r="HD162" s="106"/>
      <c r="HE162" s="106"/>
      <c r="HF162" s="106"/>
      <c r="HG162" s="106"/>
      <c r="HH162" s="106"/>
      <c r="HI162" s="106"/>
    </row>
    <row r="163" spans="1:217" x14ac:dyDescent="0.2">
      <c r="A163" s="106"/>
      <c r="B163" s="106"/>
      <c r="C163" s="106"/>
      <c r="D163" s="106"/>
      <c r="E163" s="106"/>
      <c r="F163" s="106"/>
      <c r="G163" s="106"/>
      <c r="H163" s="106"/>
      <c r="I163" s="106"/>
      <c r="J163" s="106"/>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c r="CE163" s="106"/>
      <c r="CF163" s="106"/>
      <c r="CG163" s="106"/>
      <c r="CH163" s="106"/>
      <c r="CI163" s="106"/>
      <c r="CJ163" s="106"/>
      <c r="CK163" s="106"/>
      <c r="CL163" s="106"/>
      <c r="CM163" s="106"/>
      <c r="CN163" s="106"/>
      <c r="CO163" s="106"/>
      <c r="CP163" s="106"/>
      <c r="CQ163" s="106"/>
      <c r="CR163" s="106"/>
      <c r="CS163" s="106"/>
      <c r="CT163" s="106"/>
      <c r="CU163" s="106"/>
      <c r="CV163" s="106"/>
      <c r="CW163" s="106"/>
      <c r="CX163" s="106"/>
      <c r="CY163" s="106"/>
      <c r="CZ163" s="106"/>
      <c r="DA163" s="106"/>
      <c r="DB163" s="106"/>
      <c r="DC163" s="106"/>
      <c r="DD163" s="106"/>
      <c r="DE163" s="106"/>
      <c r="DF163" s="106"/>
      <c r="DG163" s="106"/>
      <c r="DH163" s="106"/>
      <c r="DI163" s="106"/>
      <c r="DJ163" s="106"/>
      <c r="DK163" s="106"/>
      <c r="DL163" s="106"/>
      <c r="DM163" s="106"/>
      <c r="DN163" s="106"/>
      <c r="DO163" s="106"/>
      <c r="DP163" s="106"/>
      <c r="DQ163" s="106"/>
      <c r="DR163" s="106"/>
      <c r="DS163" s="106"/>
      <c r="DT163" s="106"/>
      <c r="DU163" s="106"/>
      <c r="DV163" s="106"/>
      <c r="DW163" s="106"/>
      <c r="DX163" s="106"/>
      <c r="DY163" s="106"/>
      <c r="DZ163" s="106"/>
      <c r="EA163" s="106"/>
      <c r="EB163" s="106"/>
      <c r="EC163" s="106"/>
      <c r="ED163" s="106"/>
      <c r="EE163" s="106"/>
      <c r="EF163" s="106"/>
      <c r="EG163" s="106"/>
      <c r="EH163" s="106"/>
      <c r="EI163" s="106"/>
      <c r="EJ163" s="106"/>
      <c r="EK163" s="106"/>
      <c r="EL163" s="106"/>
      <c r="EM163" s="106"/>
      <c r="EN163" s="106"/>
      <c r="EO163" s="106"/>
      <c r="EP163" s="106"/>
      <c r="EQ163" s="106"/>
      <c r="ER163" s="106"/>
      <c r="ES163" s="106"/>
      <c r="ET163" s="106"/>
      <c r="EU163" s="106"/>
      <c r="EV163" s="106"/>
      <c r="EW163" s="106"/>
      <c r="EX163" s="106"/>
      <c r="EY163" s="106"/>
      <c r="EZ163" s="106"/>
      <c r="FA163" s="106"/>
      <c r="FB163" s="106"/>
      <c r="FC163" s="106"/>
      <c r="FD163" s="106"/>
      <c r="FE163" s="106"/>
      <c r="FF163" s="106"/>
      <c r="FG163" s="106"/>
      <c r="FH163" s="106"/>
      <c r="FI163" s="106"/>
      <c r="FJ163" s="106"/>
      <c r="FK163" s="106"/>
      <c r="FL163" s="106"/>
      <c r="FM163" s="106"/>
      <c r="FN163" s="106"/>
      <c r="FO163" s="106"/>
      <c r="FP163" s="106"/>
      <c r="FQ163" s="106"/>
      <c r="FR163" s="106"/>
      <c r="FS163" s="106"/>
      <c r="FT163" s="106"/>
      <c r="FU163" s="106"/>
      <c r="FV163" s="106"/>
      <c r="FW163" s="106"/>
      <c r="FX163" s="106"/>
      <c r="FY163" s="106"/>
      <c r="FZ163" s="106"/>
      <c r="GA163" s="106"/>
      <c r="GB163" s="106"/>
      <c r="GC163" s="106"/>
      <c r="GD163" s="106"/>
      <c r="GE163" s="106"/>
      <c r="GF163" s="106"/>
      <c r="GG163" s="106"/>
      <c r="GH163" s="106"/>
      <c r="GI163" s="106"/>
      <c r="GJ163" s="106"/>
      <c r="GK163" s="106"/>
      <c r="GL163" s="106"/>
      <c r="GM163" s="106"/>
      <c r="GN163" s="106"/>
      <c r="GO163" s="106"/>
      <c r="GP163" s="106"/>
      <c r="GQ163" s="106"/>
      <c r="GR163" s="106"/>
      <c r="GS163" s="106"/>
      <c r="GT163" s="106"/>
      <c r="GU163" s="106"/>
      <c r="GV163" s="106"/>
      <c r="GW163" s="106"/>
      <c r="GX163" s="106"/>
      <c r="GY163" s="106"/>
      <c r="GZ163" s="106"/>
      <c r="HA163" s="106"/>
      <c r="HB163" s="106"/>
      <c r="HC163" s="106"/>
      <c r="HD163" s="106"/>
      <c r="HE163" s="106"/>
      <c r="HF163" s="106"/>
      <c r="HG163" s="106"/>
      <c r="HH163" s="106"/>
      <c r="HI163" s="106"/>
    </row>
    <row r="164" spans="1:217" x14ac:dyDescent="0.2">
      <c r="A164" s="106"/>
      <c r="B164" s="106"/>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6"/>
      <c r="CI164" s="106"/>
      <c r="CJ164" s="106"/>
      <c r="CK164" s="106"/>
      <c r="CL164" s="106"/>
      <c r="CM164" s="106"/>
      <c r="CN164" s="106"/>
      <c r="CO164" s="106"/>
      <c r="CP164" s="106"/>
      <c r="CQ164" s="106"/>
      <c r="CR164" s="106"/>
      <c r="CS164" s="106"/>
      <c r="CT164" s="106"/>
      <c r="CU164" s="106"/>
      <c r="CV164" s="106"/>
      <c r="CW164" s="106"/>
      <c r="CX164" s="106"/>
      <c r="CY164" s="106"/>
      <c r="CZ164" s="106"/>
      <c r="DA164" s="106"/>
      <c r="DB164" s="106"/>
      <c r="DC164" s="106"/>
      <c r="DD164" s="106"/>
      <c r="DE164" s="106"/>
      <c r="DF164" s="106"/>
      <c r="DG164" s="106"/>
      <c r="DH164" s="106"/>
      <c r="DI164" s="106"/>
      <c r="DJ164" s="106"/>
      <c r="DK164" s="106"/>
      <c r="DL164" s="106"/>
      <c r="DM164" s="106"/>
      <c r="DN164" s="106"/>
      <c r="DO164" s="106"/>
      <c r="DP164" s="106"/>
      <c r="DQ164" s="106"/>
      <c r="DR164" s="106"/>
      <c r="DS164" s="106"/>
      <c r="DT164" s="106"/>
      <c r="DU164" s="106"/>
      <c r="DV164" s="106"/>
      <c r="DW164" s="106"/>
      <c r="DX164" s="106"/>
      <c r="DY164" s="106"/>
      <c r="DZ164" s="106"/>
      <c r="EA164" s="106"/>
      <c r="EB164" s="106"/>
      <c r="EC164" s="106"/>
      <c r="ED164" s="106"/>
      <c r="EE164" s="106"/>
      <c r="EF164" s="106"/>
      <c r="EG164" s="106"/>
      <c r="EH164" s="106"/>
      <c r="EI164" s="106"/>
      <c r="EJ164" s="106"/>
      <c r="EK164" s="106"/>
      <c r="EL164" s="106"/>
      <c r="EM164" s="106"/>
      <c r="EN164" s="106"/>
      <c r="EO164" s="106"/>
      <c r="EP164" s="106"/>
      <c r="EQ164" s="106"/>
      <c r="ER164" s="106"/>
      <c r="ES164" s="106"/>
      <c r="ET164" s="106"/>
      <c r="EU164" s="106"/>
      <c r="EV164" s="106"/>
      <c r="EW164" s="106"/>
      <c r="EX164" s="106"/>
      <c r="EY164" s="106"/>
      <c r="EZ164" s="106"/>
      <c r="FA164" s="106"/>
      <c r="FB164" s="106"/>
      <c r="FC164" s="106"/>
      <c r="FD164" s="106"/>
      <c r="FE164" s="106"/>
      <c r="FF164" s="106"/>
      <c r="FG164" s="106"/>
      <c r="FH164" s="106"/>
      <c r="FI164" s="106"/>
      <c r="FJ164" s="106"/>
      <c r="FK164" s="106"/>
      <c r="FL164" s="106"/>
      <c r="FM164" s="106"/>
      <c r="FN164" s="106"/>
      <c r="FO164" s="106"/>
      <c r="FP164" s="106"/>
      <c r="FQ164" s="106"/>
      <c r="FR164" s="106"/>
      <c r="FS164" s="106"/>
      <c r="FT164" s="106"/>
      <c r="FU164" s="106"/>
      <c r="FV164" s="106"/>
      <c r="FW164" s="106"/>
      <c r="FX164" s="106"/>
      <c r="FY164" s="106"/>
      <c r="FZ164" s="106"/>
      <c r="GA164" s="106"/>
      <c r="GB164" s="106"/>
      <c r="GC164" s="106"/>
      <c r="GD164" s="106"/>
      <c r="GE164" s="106"/>
      <c r="GF164" s="106"/>
      <c r="GG164" s="106"/>
      <c r="GH164" s="106"/>
      <c r="GI164" s="106"/>
      <c r="GJ164" s="106"/>
      <c r="GK164" s="106"/>
      <c r="GL164" s="106"/>
      <c r="GM164" s="106"/>
      <c r="GN164" s="106"/>
      <c r="GO164" s="106"/>
      <c r="GP164" s="106"/>
      <c r="GQ164" s="106"/>
      <c r="GR164" s="106"/>
      <c r="GS164" s="106"/>
      <c r="GT164" s="106"/>
      <c r="GU164" s="106"/>
      <c r="GV164" s="106"/>
      <c r="GW164" s="106"/>
      <c r="GX164" s="106"/>
      <c r="GY164" s="106"/>
      <c r="GZ164" s="106"/>
      <c r="HA164" s="106"/>
      <c r="HB164" s="106"/>
      <c r="HC164" s="106"/>
      <c r="HD164" s="106"/>
      <c r="HE164" s="106"/>
      <c r="HF164" s="106"/>
      <c r="HG164" s="106"/>
      <c r="HH164" s="106"/>
      <c r="HI164" s="106"/>
    </row>
    <row r="165" spans="1:217" x14ac:dyDescent="0.2">
      <c r="A165" s="106"/>
      <c r="B165" s="106"/>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c r="CE165" s="106"/>
      <c r="CF165" s="106"/>
      <c r="CG165" s="106"/>
      <c r="CH165" s="106"/>
      <c r="CI165" s="106"/>
      <c r="CJ165" s="106"/>
      <c r="CK165" s="106"/>
      <c r="CL165" s="106"/>
      <c r="CM165" s="106"/>
      <c r="CN165" s="106"/>
      <c r="CO165" s="106"/>
      <c r="CP165" s="106"/>
      <c r="CQ165" s="106"/>
      <c r="CR165" s="106"/>
      <c r="CS165" s="106"/>
      <c r="CT165" s="106"/>
      <c r="CU165" s="106"/>
      <c r="CV165" s="106"/>
      <c r="CW165" s="106"/>
      <c r="CX165" s="106"/>
      <c r="CY165" s="106"/>
      <c r="CZ165" s="106"/>
      <c r="DA165" s="106"/>
      <c r="DB165" s="106"/>
      <c r="DC165" s="106"/>
      <c r="DD165" s="106"/>
      <c r="DE165" s="106"/>
      <c r="DF165" s="106"/>
      <c r="DG165" s="106"/>
      <c r="DH165" s="106"/>
      <c r="DI165" s="106"/>
      <c r="DJ165" s="106"/>
      <c r="DK165" s="106"/>
      <c r="DL165" s="106"/>
      <c r="DM165" s="106"/>
      <c r="DN165" s="106"/>
      <c r="DO165" s="106"/>
      <c r="DP165" s="106"/>
      <c r="DQ165" s="106"/>
      <c r="DR165" s="106"/>
      <c r="DS165" s="106"/>
      <c r="DT165" s="106"/>
      <c r="DU165" s="106"/>
      <c r="DV165" s="106"/>
      <c r="DW165" s="106"/>
      <c r="DX165" s="106"/>
      <c r="DY165" s="106"/>
      <c r="DZ165" s="106"/>
      <c r="EA165" s="106"/>
      <c r="EB165" s="106"/>
      <c r="EC165" s="106"/>
      <c r="ED165" s="106"/>
      <c r="EE165" s="106"/>
      <c r="EF165" s="106"/>
      <c r="EG165" s="106"/>
      <c r="EH165" s="106"/>
      <c r="EI165" s="106"/>
      <c r="EJ165" s="106"/>
      <c r="EK165" s="106"/>
      <c r="EL165" s="106"/>
      <c r="EM165" s="106"/>
      <c r="EN165" s="106"/>
      <c r="EO165" s="106"/>
      <c r="EP165" s="106"/>
      <c r="EQ165" s="106"/>
      <c r="ER165" s="106"/>
      <c r="ES165" s="106"/>
      <c r="ET165" s="106"/>
      <c r="EU165" s="106"/>
      <c r="EV165" s="106"/>
      <c r="EW165" s="106"/>
      <c r="EX165" s="106"/>
      <c r="EY165" s="106"/>
      <c r="EZ165" s="106"/>
      <c r="FA165" s="106"/>
      <c r="FB165" s="106"/>
      <c r="FC165" s="106"/>
      <c r="FD165" s="106"/>
      <c r="FE165" s="106"/>
      <c r="FF165" s="106"/>
      <c r="FG165" s="106"/>
      <c r="FH165" s="106"/>
      <c r="FI165" s="106"/>
      <c r="FJ165" s="106"/>
      <c r="FK165" s="106"/>
      <c r="FL165" s="106"/>
      <c r="FM165" s="106"/>
      <c r="FN165" s="106"/>
      <c r="FO165" s="106"/>
      <c r="FP165" s="106"/>
      <c r="FQ165" s="106"/>
      <c r="FR165" s="106"/>
      <c r="FS165" s="106"/>
      <c r="FT165" s="106"/>
      <c r="FU165" s="106"/>
      <c r="FV165" s="106"/>
      <c r="FW165" s="106"/>
      <c r="FX165" s="106"/>
      <c r="FY165" s="106"/>
      <c r="FZ165" s="106"/>
      <c r="GA165" s="106"/>
      <c r="GB165" s="106"/>
      <c r="GC165" s="106"/>
      <c r="GD165" s="106"/>
      <c r="GE165" s="106"/>
      <c r="GF165" s="106"/>
      <c r="GG165" s="106"/>
      <c r="GH165" s="106"/>
      <c r="GI165" s="106"/>
      <c r="GJ165" s="106"/>
      <c r="GK165" s="106"/>
      <c r="GL165" s="106"/>
      <c r="GM165" s="106"/>
      <c r="GN165" s="106"/>
      <c r="GO165" s="106"/>
      <c r="GP165" s="106"/>
      <c r="GQ165" s="106"/>
      <c r="GR165" s="106"/>
      <c r="GS165" s="106"/>
      <c r="GT165" s="106"/>
      <c r="GU165" s="106"/>
      <c r="GV165" s="106"/>
      <c r="GW165" s="106"/>
      <c r="GX165" s="106"/>
      <c r="GY165" s="106"/>
      <c r="GZ165" s="106"/>
      <c r="HA165" s="106"/>
      <c r="HB165" s="106"/>
      <c r="HC165" s="106"/>
      <c r="HD165" s="106"/>
      <c r="HE165" s="106"/>
      <c r="HF165" s="106"/>
      <c r="HG165" s="106"/>
      <c r="HH165" s="106"/>
      <c r="HI165" s="106"/>
    </row>
    <row r="166" spans="1:217" x14ac:dyDescent="0.2">
      <c r="A166" s="106"/>
      <c r="B166" s="106"/>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c r="CE166" s="106"/>
      <c r="CF166" s="106"/>
      <c r="CG166" s="106"/>
      <c r="CH166" s="106"/>
      <c r="CI166" s="106"/>
      <c r="CJ166" s="106"/>
      <c r="CK166" s="106"/>
      <c r="CL166" s="106"/>
      <c r="CM166" s="106"/>
      <c r="CN166" s="106"/>
      <c r="CO166" s="106"/>
      <c r="CP166" s="106"/>
      <c r="CQ166" s="106"/>
      <c r="CR166" s="106"/>
      <c r="CS166" s="106"/>
      <c r="CT166" s="106"/>
      <c r="CU166" s="106"/>
      <c r="CV166" s="106"/>
      <c r="CW166" s="106"/>
      <c r="CX166" s="106"/>
      <c r="CY166" s="106"/>
      <c r="CZ166" s="106"/>
      <c r="DA166" s="106"/>
      <c r="DB166" s="106"/>
      <c r="DC166" s="106"/>
      <c r="DD166" s="106"/>
      <c r="DE166" s="106"/>
      <c r="DF166" s="106"/>
      <c r="DG166" s="106"/>
      <c r="DH166" s="106"/>
      <c r="DI166" s="106"/>
      <c r="DJ166" s="106"/>
      <c r="DK166" s="106"/>
      <c r="DL166" s="106"/>
      <c r="DM166" s="106"/>
      <c r="DN166" s="106"/>
      <c r="DO166" s="106"/>
      <c r="DP166" s="106"/>
      <c r="DQ166" s="106"/>
      <c r="DR166" s="106"/>
      <c r="DS166" s="106"/>
      <c r="DT166" s="106"/>
      <c r="DU166" s="106"/>
      <c r="DV166" s="106"/>
      <c r="DW166" s="106"/>
      <c r="DX166" s="106"/>
      <c r="DY166" s="106"/>
      <c r="DZ166" s="106"/>
      <c r="EA166" s="106"/>
      <c r="EB166" s="106"/>
      <c r="EC166" s="106"/>
      <c r="ED166" s="106"/>
      <c r="EE166" s="106"/>
      <c r="EF166" s="106"/>
      <c r="EG166" s="106"/>
      <c r="EH166" s="106"/>
      <c r="EI166" s="106"/>
      <c r="EJ166" s="106"/>
      <c r="EK166" s="106"/>
      <c r="EL166" s="106"/>
      <c r="EM166" s="106"/>
      <c r="EN166" s="106"/>
      <c r="EO166" s="106"/>
      <c r="EP166" s="106"/>
      <c r="EQ166" s="106"/>
      <c r="ER166" s="106"/>
      <c r="ES166" s="106"/>
      <c r="ET166" s="106"/>
      <c r="EU166" s="106"/>
      <c r="EV166" s="106"/>
      <c r="EW166" s="106"/>
      <c r="EX166" s="106"/>
      <c r="EY166" s="106"/>
      <c r="EZ166" s="106"/>
      <c r="FA166" s="106"/>
      <c r="FB166" s="106"/>
      <c r="FC166" s="106"/>
      <c r="FD166" s="106"/>
      <c r="FE166" s="106"/>
      <c r="FF166" s="106"/>
      <c r="FG166" s="106"/>
      <c r="FH166" s="106"/>
      <c r="FI166" s="106"/>
      <c r="FJ166" s="106"/>
      <c r="FK166" s="106"/>
      <c r="FL166" s="106"/>
      <c r="FM166" s="106"/>
      <c r="FN166" s="106"/>
      <c r="FO166" s="106"/>
      <c r="FP166" s="106"/>
      <c r="FQ166" s="106"/>
      <c r="FR166" s="106"/>
      <c r="FS166" s="106"/>
      <c r="FT166" s="106"/>
      <c r="FU166" s="106"/>
      <c r="FV166" s="106"/>
      <c r="FW166" s="106"/>
      <c r="FX166" s="106"/>
      <c r="FY166" s="106"/>
      <c r="FZ166" s="106"/>
      <c r="GA166" s="106"/>
      <c r="GB166" s="106"/>
      <c r="GC166" s="106"/>
      <c r="GD166" s="106"/>
      <c r="GE166" s="106"/>
      <c r="GF166" s="106"/>
      <c r="GG166" s="106"/>
      <c r="GH166" s="106"/>
      <c r="GI166" s="106"/>
      <c r="GJ166" s="106"/>
      <c r="GK166" s="106"/>
      <c r="GL166" s="106"/>
      <c r="GM166" s="106"/>
      <c r="GN166" s="106"/>
      <c r="GO166" s="106"/>
      <c r="GP166" s="106"/>
      <c r="GQ166" s="106"/>
      <c r="GR166" s="106"/>
      <c r="GS166" s="106"/>
      <c r="GT166" s="106"/>
      <c r="GU166" s="106"/>
      <c r="GV166" s="106"/>
      <c r="GW166" s="106"/>
      <c r="GX166" s="106"/>
      <c r="GY166" s="106"/>
      <c r="GZ166" s="106"/>
      <c r="HA166" s="106"/>
      <c r="HB166" s="106"/>
      <c r="HC166" s="106"/>
      <c r="HD166" s="106"/>
      <c r="HE166" s="106"/>
      <c r="HF166" s="106"/>
      <c r="HG166" s="106"/>
      <c r="HH166" s="106"/>
      <c r="HI166" s="106"/>
    </row>
    <row r="167" spans="1:217" x14ac:dyDescent="0.2">
      <c r="A167" s="106"/>
      <c r="B167" s="106"/>
      <c r="C167" s="106"/>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c r="CE167" s="106"/>
      <c r="CF167" s="106"/>
      <c r="CG167" s="106"/>
      <c r="CH167" s="106"/>
      <c r="CI167" s="106"/>
      <c r="CJ167" s="106"/>
      <c r="CK167" s="106"/>
      <c r="CL167" s="106"/>
      <c r="CM167" s="106"/>
      <c r="CN167" s="106"/>
      <c r="CO167" s="106"/>
      <c r="CP167" s="106"/>
      <c r="CQ167" s="106"/>
      <c r="CR167" s="106"/>
      <c r="CS167" s="106"/>
      <c r="CT167" s="106"/>
      <c r="CU167" s="106"/>
      <c r="CV167" s="106"/>
      <c r="CW167" s="106"/>
      <c r="CX167" s="106"/>
      <c r="CY167" s="106"/>
      <c r="CZ167" s="106"/>
      <c r="DA167" s="106"/>
      <c r="DB167" s="106"/>
      <c r="DC167" s="106"/>
      <c r="DD167" s="106"/>
      <c r="DE167" s="106"/>
      <c r="DF167" s="106"/>
      <c r="DG167" s="106"/>
      <c r="DH167" s="106"/>
      <c r="DI167" s="106"/>
      <c r="DJ167" s="106"/>
      <c r="DK167" s="106"/>
      <c r="DL167" s="106"/>
      <c r="DM167" s="106"/>
      <c r="DN167" s="106"/>
      <c r="DO167" s="106"/>
      <c r="DP167" s="106"/>
      <c r="DQ167" s="106"/>
      <c r="DR167" s="106"/>
      <c r="DS167" s="106"/>
      <c r="DT167" s="106"/>
      <c r="DU167" s="106"/>
      <c r="DV167" s="106"/>
      <c r="DW167" s="106"/>
      <c r="DX167" s="106"/>
      <c r="DY167" s="106"/>
      <c r="DZ167" s="106"/>
      <c r="EA167" s="106"/>
      <c r="EB167" s="106"/>
      <c r="EC167" s="106"/>
      <c r="ED167" s="106"/>
      <c r="EE167" s="106"/>
      <c r="EF167" s="106"/>
      <c r="EG167" s="106"/>
      <c r="EH167" s="106"/>
      <c r="EI167" s="106"/>
      <c r="EJ167" s="106"/>
      <c r="EK167" s="106"/>
      <c r="EL167" s="106"/>
      <c r="EM167" s="106"/>
      <c r="EN167" s="106"/>
      <c r="EO167" s="106"/>
      <c r="EP167" s="106"/>
      <c r="EQ167" s="106"/>
      <c r="ER167" s="106"/>
      <c r="ES167" s="106"/>
      <c r="ET167" s="106"/>
      <c r="EU167" s="106"/>
      <c r="EV167" s="106"/>
      <c r="EW167" s="106"/>
      <c r="EX167" s="106"/>
      <c r="EY167" s="106"/>
      <c r="EZ167" s="106"/>
      <c r="FA167" s="106"/>
      <c r="FB167" s="106"/>
      <c r="FC167" s="106"/>
      <c r="FD167" s="106"/>
      <c r="FE167" s="106"/>
      <c r="FF167" s="106"/>
      <c r="FG167" s="106"/>
      <c r="FH167" s="106"/>
      <c r="FI167" s="106"/>
      <c r="FJ167" s="106"/>
      <c r="FK167" s="106"/>
      <c r="FL167" s="106"/>
      <c r="FM167" s="106"/>
      <c r="FN167" s="106"/>
      <c r="FO167" s="106"/>
      <c r="FP167" s="106"/>
      <c r="FQ167" s="106"/>
      <c r="FR167" s="106"/>
      <c r="FS167" s="106"/>
      <c r="FT167" s="106"/>
      <c r="FU167" s="106"/>
      <c r="FV167" s="106"/>
      <c r="FW167" s="106"/>
      <c r="FX167" s="106"/>
      <c r="FY167" s="106"/>
      <c r="FZ167" s="106"/>
      <c r="GA167" s="106"/>
      <c r="GB167" s="106"/>
      <c r="GC167" s="106"/>
      <c r="GD167" s="106"/>
      <c r="GE167" s="106"/>
      <c r="GF167" s="106"/>
      <c r="GG167" s="106"/>
      <c r="GH167" s="106"/>
      <c r="GI167" s="106"/>
      <c r="GJ167" s="106"/>
      <c r="GK167" s="106"/>
      <c r="GL167" s="106"/>
      <c r="GM167" s="106"/>
      <c r="GN167" s="106"/>
      <c r="GO167" s="106"/>
      <c r="GP167" s="106"/>
      <c r="GQ167" s="106"/>
      <c r="GR167" s="106"/>
      <c r="GS167" s="106"/>
      <c r="GT167" s="106"/>
      <c r="GU167" s="106"/>
      <c r="GV167" s="106"/>
      <c r="GW167" s="106"/>
      <c r="GX167" s="106"/>
      <c r="GY167" s="106"/>
      <c r="GZ167" s="106"/>
      <c r="HA167" s="106"/>
      <c r="HB167" s="106"/>
      <c r="HC167" s="106"/>
      <c r="HD167" s="106"/>
      <c r="HE167" s="106"/>
      <c r="HF167" s="106"/>
      <c r="HG167" s="106"/>
      <c r="HH167" s="106"/>
      <c r="HI167" s="106"/>
    </row>
    <row r="168" spans="1:217" x14ac:dyDescent="0.2">
      <c r="A168" s="106"/>
      <c r="B168" s="106"/>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c r="CE168" s="106"/>
      <c r="CF168" s="106"/>
      <c r="CG168" s="106"/>
      <c r="CH168" s="106"/>
      <c r="CI168" s="106"/>
      <c r="CJ168" s="106"/>
      <c r="CK168" s="106"/>
      <c r="CL168" s="106"/>
      <c r="CM168" s="106"/>
      <c r="CN168" s="106"/>
      <c r="CO168" s="106"/>
      <c r="CP168" s="106"/>
      <c r="CQ168" s="106"/>
      <c r="CR168" s="106"/>
      <c r="CS168" s="106"/>
      <c r="CT168" s="106"/>
      <c r="CU168" s="106"/>
      <c r="CV168" s="106"/>
      <c r="CW168" s="106"/>
      <c r="CX168" s="106"/>
      <c r="CY168" s="106"/>
      <c r="CZ168" s="106"/>
      <c r="DA168" s="106"/>
      <c r="DB168" s="106"/>
      <c r="DC168" s="106"/>
      <c r="DD168" s="106"/>
      <c r="DE168" s="106"/>
      <c r="DF168" s="106"/>
      <c r="DG168" s="106"/>
      <c r="DH168" s="106"/>
      <c r="DI168" s="106"/>
      <c r="DJ168" s="106"/>
      <c r="DK168" s="106"/>
      <c r="DL168" s="106"/>
      <c r="DM168" s="106"/>
      <c r="DN168" s="106"/>
      <c r="DO168" s="106"/>
      <c r="DP168" s="106"/>
      <c r="DQ168" s="106"/>
      <c r="DR168" s="106"/>
      <c r="DS168" s="106"/>
      <c r="DT168" s="106"/>
      <c r="DU168" s="106"/>
      <c r="DV168" s="106"/>
      <c r="DW168" s="106"/>
      <c r="DX168" s="106"/>
      <c r="DY168" s="106"/>
      <c r="DZ168" s="106"/>
      <c r="EA168" s="106"/>
      <c r="EB168" s="106"/>
      <c r="EC168" s="106"/>
      <c r="ED168" s="106"/>
      <c r="EE168" s="106"/>
      <c r="EF168" s="106"/>
      <c r="EG168" s="106"/>
      <c r="EH168" s="106"/>
      <c r="EI168" s="106"/>
      <c r="EJ168" s="106"/>
      <c r="EK168" s="106"/>
      <c r="EL168" s="106"/>
      <c r="EM168" s="106"/>
      <c r="EN168" s="106"/>
      <c r="EO168" s="106"/>
      <c r="EP168" s="106"/>
      <c r="EQ168" s="106"/>
      <c r="ER168" s="106"/>
      <c r="ES168" s="106"/>
      <c r="ET168" s="106"/>
      <c r="EU168" s="106"/>
      <c r="EV168" s="106"/>
      <c r="EW168" s="106"/>
      <c r="EX168" s="106"/>
      <c r="EY168" s="106"/>
      <c r="EZ168" s="106"/>
      <c r="FA168" s="106"/>
      <c r="FB168" s="106"/>
      <c r="FC168" s="106"/>
      <c r="FD168" s="106"/>
      <c r="FE168" s="106"/>
      <c r="FF168" s="106"/>
      <c r="FG168" s="106"/>
      <c r="FH168" s="106"/>
      <c r="FI168" s="106"/>
      <c r="FJ168" s="106"/>
      <c r="FK168" s="106"/>
      <c r="FL168" s="106"/>
      <c r="FM168" s="106"/>
      <c r="FN168" s="106"/>
      <c r="FO168" s="106"/>
      <c r="FP168" s="106"/>
      <c r="FQ168" s="106"/>
      <c r="FR168" s="106"/>
      <c r="FS168" s="106"/>
      <c r="FT168" s="106"/>
      <c r="FU168" s="106"/>
      <c r="FV168" s="106"/>
      <c r="FW168" s="106"/>
      <c r="FX168" s="106"/>
      <c r="FY168" s="106"/>
      <c r="FZ168" s="106"/>
      <c r="GA168" s="106"/>
      <c r="GB168" s="106"/>
      <c r="GC168" s="106"/>
      <c r="GD168" s="106"/>
      <c r="GE168" s="106"/>
      <c r="GF168" s="106"/>
      <c r="GG168" s="106"/>
      <c r="GH168" s="106"/>
      <c r="GI168" s="106"/>
      <c r="GJ168" s="106"/>
      <c r="GK168" s="106"/>
      <c r="GL168" s="106"/>
      <c r="GM168" s="106"/>
      <c r="GN168" s="106"/>
      <c r="GO168" s="106"/>
      <c r="GP168" s="106"/>
      <c r="GQ168" s="106"/>
      <c r="GR168" s="106"/>
      <c r="GS168" s="106"/>
      <c r="GT168" s="106"/>
      <c r="GU168" s="106"/>
      <c r="GV168" s="106"/>
      <c r="GW168" s="106"/>
      <c r="GX168" s="106"/>
      <c r="GY168" s="106"/>
      <c r="GZ168" s="106"/>
      <c r="HA168" s="106"/>
      <c r="HB168" s="106"/>
      <c r="HC168" s="106"/>
      <c r="HD168" s="106"/>
      <c r="HE168" s="106"/>
      <c r="HF168" s="106"/>
      <c r="HG168" s="106"/>
      <c r="HH168" s="106"/>
      <c r="HI168" s="106"/>
    </row>
    <row r="169" spans="1:217" x14ac:dyDescent="0.2">
      <c r="A169" s="106"/>
      <c r="B169" s="106"/>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c r="CE169" s="106"/>
      <c r="CF169" s="106"/>
      <c r="CG169" s="106"/>
      <c r="CH169" s="106"/>
      <c r="CI169" s="106"/>
      <c r="CJ169" s="106"/>
      <c r="CK169" s="106"/>
      <c r="CL169" s="106"/>
      <c r="CM169" s="106"/>
      <c r="CN169" s="106"/>
      <c r="CO169" s="106"/>
      <c r="CP169" s="106"/>
      <c r="CQ169" s="106"/>
      <c r="CR169" s="106"/>
      <c r="CS169" s="106"/>
      <c r="CT169" s="106"/>
      <c r="CU169" s="106"/>
      <c r="CV169" s="106"/>
      <c r="CW169" s="106"/>
      <c r="CX169" s="106"/>
      <c r="CY169" s="106"/>
      <c r="CZ169" s="106"/>
      <c r="DA169" s="106"/>
      <c r="DB169" s="106"/>
      <c r="DC169" s="106"/>
      <c r="DD169" s="106"/>
      <c r="DE169" s="106"/>
      <c r="DF169" s="106"/>
      <c r="DG169" s="106"/>
      <c r="DH169" s="106"/>
      <c r="DI169" s="106"/>
      <c r="DJ169" s="106"/>
      <c r="DK169" s="106"/>
      <c r="DL169" s="106"/>
      <c r="DM169" s="106"/>
      <c r="DN169" s="106"/>
      <c r="DO169" s="106"/>
      <c r="DP169" s="106"/>
      <c r="DQ169" s="106"/>
      <c r="DR169" s="106"/>
      <c r="DS169" s="106"/>
      <c r="DT169" s="106"/>
      <c r="DU169" s="106"/>
      <c r="DV169" s="106"/>
      <c r="DW169" s="106"/>
      <c r="DX169" s="106"/>
      <c r="DY169" s="106"/>
      <c r="DZ169" s="106"/>
      <c r="EA169" s="106"/>
      <c r="EB169" s="106"/>
      <c r="EC169" s="106"/>
      <c r="ED169" s="106"/>
      <c r="EE169" s="106"/>
      <c r="EF169" s="106"/>
      <c r="EG169" s="106"/>
      <c r="EH169" s="106"/>
      <c r="EI169" s="106"/>
      <c r="EJ169" s="106"/>
      <c r="EK169" s="106"/>
      <c r="EL169" s="106"/>
      <c r="EM169" s="106"/>
      <c r="EN169" s="106"/>
      <c r="EO169" s="106"/>
      <c r="EP169" s="106"/>
      <c r="EQ169" s="106"/>
      <c r="ER169" s="106"/>
      <c r="ES169" s="106"/>
      <c r="ET169" s="106"/>
      <c r="EU169" s="106"/>
      <c r="EV169" s="106"/>
      <c r="EW169" s="106"/>
      <c r="EX169" s="106"/>
      <c r="EY169" s="106"/>
      <c r="EZ169" s="106"/>
      <c r="FA169" s="106"/>
      <c r="FB169" s="106"/>
      <c r="FC169" s="106"/>
      <c r="FD169" s="106"/>
      <c r="FE169" s="106"/>
      <c r="FF169" s="106"/>
      <c r="FG169" s="106"/>
      <c r="FH169" s="106"/>
      <c r="FI169" s="106"/>
      <c r="FJ169" s="106"/>
      <c r="FK169" s="106"/>
      <c r="FL169" s="106"/>
      <c r="FM169" s="106"/>
      <c r="FN169" s="106"/>
      <c r="FO169" s="106"/>
      <c r="FP169" s="106"/>
      <c r="FQ169" s="106"/>
      <c r="FR169" s="106"/>
      <c r="FS169" s="106"/>
      <c r="FT169" s="106"/>
      <c r="FU169" s="106"/>
      <c r="FV169" s="106"/>
      <c r="FW169" s="106"/>
      <c r="FX169" s="106"/>
      <c r="FY169" s="106"/>
      <c r="FZ169" s="106"/>
      <c r="GA169" s="106"/>
      <c r="GB169" s="106"/>
      <c r="GC169" s="106"/>
      <c r="GD169" s="106"/>
      <c r="GE169" s="106"/>
      <c r="GF169" s="106"/>
      <c r="GG169" s="106"/>
      <c r="GH169" s="106"/>
      <c r="GI169" s="106"/>
      <c r="GJ169" s="106"/>
      <c r="GK169" s="106"/>
      <c r="GL169" s="106"/>
      <c r="GM169" s="106"/>
      <c r="GN169" s="106"/>
      <c r="GO169" s="106"/>
      <c r="GP169" s="106"/>
      <c r="GQ169" s="106"/>
      <c r="GR169" s="106"/>
      <c r="GS169" s="106"/>
      <c r="GT169" s="106"/>
      <c r="GU169" s="106"/>
      <c r="GV169" s="106"/>
      <c r="GW169" s="106"/>
      <c r="GX169" s="106"/>
      <c r="GY169" s="106"/>
      <c r="GZ169" s="106"/>
      <c r="HA169" s="106"/>
      <c r="HB169" s="106"/>
      <c r="HC169" s="106"/>
      <c r="HD169" s="106"/>
      <c r="HE169" s="106"/>
      <c r="HF169" s="106"/>
      <c r="HG169" s="106"/>
      <c r="HH169" s="106"/>
      <c r="HI169" s="106"/>
    </row>
    <row r="170" spans="1:217" x14ac:dyDescent="0.2">
      <c r="A170" s="106"/>
      <c r="B170" s="106"/>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c r="CE170" s="106"/>
      <c r="CF170" s="106"/>
      <c r="CG170" s="106"/>
      <c r="CH170" s="106"/>
      <c r="CI170" s="106"/>
      <c r="CJ170" s="106"/>
      <c r="CK170" s="106"/>
      <c r="CL170" s="106"/>
      <c r="CM170" s="106"/>
      <c r="CN170" s="106"/>
      <c r="CO170" s="106"/>
      <c r="CP170" s="106"/>
      <c r="CQ170" s="106"/>
      <c r="CR170" s="106"/>
      <c r="CS170" s="106"/>
      <c r="CT170" s="106"/>
      <c r="CU170" s="106"/>
      <c r="CV170" s="106"/>
      <c r="CW170" s="106"/>
      <c r="CX170" s="106"/>
      <c r="CY170" s="106"/>
      <c r="CZ170" s="106"/>
      <c r="DA170" s="106"/>
      <c r="DB170" s="106"/>
      <c r="DC170" s="106"/>
      <c r="DD170" s="106"/>
      <c r="DE170" s="106"/>
      <c r="DF170" s="106"/>
      <c r="DG170" s="106"/>
      <c r="DH170" s="106"/>
      <c r="DI170" s="106"/>
      <c r="DJ170" s="106"/>
      <c r="DK170" s="106"/>
      <c r="DL170" s="106"/>
      <c r="DM170" s="106"/>
      <c r="DN170" s="106"/>
      <c r="DO170" s="106"/>
      <c r="DP170" s="106"/>
      <c r="DQ170" s="106"/>
      <c r="DR170" s="106"/>
      <c r="DS170" s="106"/>
      <c r="DT170" s="106"/>
      <c r="DU170" s="106"/>
      <c r="DV170" s="106"/>
      <c r="DW170" s="106"/>
      <c r="DX170" s="106"/>
      <c r="DY170" s="106"/>
      <c r="DZ170" s="106"/>
      <c r="EA170" s="106"/>
      <c r="EB170" s="106"/>
      <c r="EC170" s="106"/>
      <c r="ED170" s="106"/>
      <c r="EE170" s="106"/>
      <c r="EF170" s="106"/>
      <c r="EG170" s="106"/>
      <c r="EH170" s="106"/>
      <c r="EI170" s="106"/>
      <c r="EJ170" s="106"/>
      <c r="EK170" s="106"/>
      <c r="EL170" s="106"/>
      <c r="EM170" s="106"/>
      <c r="EN170" s="106"/>
      <c r="EO170" s="106"/>
      <c r="EP170" s="106"/>
      <c r="EQ170" s="106"/>
      <c r="ER170" s="106"/>
      <c r="ES170" s="106"/>
      <c r="ET170" s="106"/>
      <c r="EU170" s="106"/>
      <c r="EV170" s="106"/>
      <c r="EW170" s="106"/>
      <c r="EX170" s="106"/>
      <c r="EY170" s="106"/>
      <c r="EZ170" s="106"/>
      <c r="FA170" s="106"/>
      <c r="FB170" s="106"/>
      <c r="FC170" s="106"/>
      <c r="FD170" s="106"/>
      <c r="FE170" s="106"/>
      <c r="FF170" s="106"/>
      <c r="FG170" s="106"/>
      <c r="FH170" s="106"/>
      <c r="FI170" s="106"/>
      <c r="FJ170" s="106"/>
      <c r="FK170" s="106"/>
      <c r="FL170" s="106"/>
      <c r="FM170" s="106"/>
      <c r="FN170" s="106"/>
      <c r="FO170" s="106"/>
      <c r="FP170" s="106"/>
      <c r="FQ170" s="106"/>
      <c r="FR170" s="106"/>
      <c r="FS170" s="106"/>
      <c r="FT170" s="106"/>
      <c r="FU170" s="106"/>
      <c r="FV170" s="106"/>
      <c r="FW170" s="106"/>
      <c r="FX170" s="106"/>
      <c r="FY170" s="106"/>
      <c r="FZ170" s="106"/>
      <c r="GA170" s="106"/>
      <c r="GB170" s="106"/>
      <c r="GC170" s="106"/>
      <c r="GD170" s="106"/>
      <c r="GE170" s="106"/>
      <c r="GF170" s="106"/>
      <c r="GG170" s="106"/>
      <c r="GH170" s="106"/>
      <c r="GI170" s="106"/>
      <c r="GJ170" s="106"/>
      <c r="GK170" s="106"/>
      <c r="GL170" s="106"/>
      <c r="GM170" s="106"/>
      <c r="GN170" s="106"/>
      <c r="GO170" s="106"/>
      <c r="GP170" s="106"/>
      <c r="GQ170" s="106"/>
      <c r="GR170" s="106"/>
      <c r="GS170" s="106"/>
      <c r="GT170" s="106"/>
      <c r="GU170" s="106"/>
      <c r="GV170" s="106"/>
      <c r="GW170" s="106"/>
      <c r="GX170" s="106"/>
      <c r="GY170" s="106"/>
      <c r="GZ170" s="106"/>
      <c r="HA170" s="106"/>
      <c r="HB170" s="106"/>
      <c r="HC170" s="106"/>
      <c r="HD170" s="106"/>
      <c r="HE170" s="106"/>
      <c r="HF170" s="106"/>
      <c r="HG170" s="106"/>
      <c r="HH170" s="106"/>
      <c r="HI170" s="106"/>
    </row>
    <row r="171" spans="1:217" x14ac:dyDescent="0.2">
      <c r="A171" s="106"/>
      <c r="B171" s="106"/>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c r="CE171" s="106"/>
      <c r="CF171" s="106"/>
      <c r="CG171" s="106"/>
      <c r="CH171" s="106"/>
      <c r="CI171" s="106"/>
      <c r="CJ171" s="106"/>
      <c r="CK171" s="106"/>
      <c r="CL171" s="106"/>
      <c r="CM171" s="106"/>
      <c r="CN171" s="106"/>
      <c r="CO171" s="106"/>
      <c r="CP171" s="106"/>
      <c r="CQ171" s="106"/>
      <c r="CR171" s="106"/>
      <c r="CS171" s="106"/>
      <c r="CT171" s="106"/>
      <c r="CU171" s="106"/>
      <c r="CV171" s="106"/>
      <c r="CW171" s="106"/>
      <c r="CX171" s="106"/>
      <c r="CY171" s="106"/>
      <c r="CZ171" s="106"/>
      <c r="DA171" s="106"/>
      <c r="DB171" s="106"/>
      <c r="DC171" s="106"/>
      <c r="DD171" s="106"/>
      <c r="DE171" s="106"/>
      <c r="DF171" s="106"/>
      <c r="DG171" s="106"/>
      <c r="DH171" s="106"/>
      <c r="DI171" s="106"/>
      <c r="DJ171" s="106"/>
      <c r="DK171" s="106"/>
      <c r="DL171" s="106"/>
      <c r="DM171" s="106"/>
      <c r="DN171" s="106"/>
      <c r="DO171" s="106"/>
      <c r="DP171" s="106"/>
      <c r="DQ171" s="106"/>
      <c r="DR171" s="106"/>
      <c r="DS171" s="106"/>
      <c r="DT171" s="106"/>
      <c r="DU171" s="106"/>
      <c r="DV171" s="106"/>
      <c r="DW171" s="106"/>
      <c r="DX171" s="106"/>
      <c r="DY171" s="106"/>
      <c r="DZ171" s="106"/>
      <c r="EA171" s="106"/>
      <c r="EB171" s="106"/>
      <c r="EC171" s="106"/>
      <c r="ED171" s="106"/>
      <c r="EE171" s="106"/>
      <c r="EF171" s="106"/>
      <c r="EG171" s="106"/>
      <c r="EH171" s="106"/>
      <c r="EI171" s="106"/>
      <c r="EJ171" s="106"/>
      <c r="EK171" s="106"/>
      <c r="EL171" s="106"/>
      <c r="EM171" s="106"/>
      <c r="EN171" s="106"/>
      <c r="EO171" s="106"/>
      <c r="EP171" s="106"/>
      <c r="EQ171" s="106"/>
      <c r="ER171" s="106"/>
      <c r="ES171" s="106"/>
      <c r="ET171" s="106"/>
      <c r="EU171" s="106"/>
      <c r="EV171" s="106"/>
      <c r="EW171" s="106"/>
      <c r="EX171" s="106"/>
      <c r="EY171" s="106"/>
      <c r="EZ171" s="106"/>
      <c r="FA171" s="106"/>
      <c r="FB171" s="106"/>
      <c r="FC171" s="106"/>
      <c r="FD171" s="106"/>
      <c r="FE171" s="106"/>
      <c r="FF171" s="106"/>
      <c r="FG171" s="106"/>
      <c r="FH171" s="106"/>
      <c r="FI171" s="106"/>
      <c r="FJ171" s="106"/>
      <c r="FK171" s="106"/>
      <c r="FL171" s="106"/>
      <c r="FM171" s="106"/>
      <c r="FN171" s="106"/>
      <c r="FO171" s="106"/>
      <c r="FP171" s="106"/>
      <c r="FQ171" s="106"/>
      <c r="FR171" s="106"/>
      <c r="FS171" s="106"/>
      <c r="FT171" s="106"/>
      <c r="FU171" s="106"/>
      <c r="FV171" s="106"/>
      <c r="FW171" s="106"/>
      <c r="FX171" s="106"/>
      <c r="FY171" s="106"/>
      <c r="FZ171" s="106"/>
      <c r="GA171" s="106"/>
      <c r="GB171" s="106"/>
      <c r="GC171" s="106"/>
      <c r="GD171" s="106"/>
      <c r="GE171" s="106"/>
      <c r="GF171" s="106"/>
      <c r="GG171" s="106"/>
      <c r="GH171" s="106"/>
      <c r="GI171" s="106"/>
      <c r="GJ171" s="106"/>
      <c r="GK171" s="106"/>
      <c r="GL171" s="106"/>
      <c r="GM171" s="106"/>
      <c r="GN171" s="106"/>
      <c r="GO171" s="106"/>
      <c r="GP171" s="106"/>
      <c r="GQ171" s="106"/>
      <c r="GR171" s="106"/>
      <c r="GS171" s="106"/>
      <c r="GT171" s="106"/>
      <c r="GU171" s="106"/>
      <c r="GV171" s="106"/>
      <c r="GW171" s="106"/>
      <c r="GX171" s="106"/>
      <c r="GY171" s="106"/>
      <c r="GZ171" s="106"/>
      <c r="HA171" s="106"/>
      <c r="HB171" s="106"/>
      <c r="HC171" s="106"/>
      <c r="HD171" s="106"/>
      <c r="HE171" s="106"/>
      <c r="HF171" s="106"/>
      <c r="HG171" s="106"/>
      <c r="HH171" s="106"/>
      <c r="HI171" s="106"/>
    </row>
    <row r="172" spans="1:217" x14ac:dyDescent="0.2">
      <c r="A172" s="106"/>
      <c r="B172" s="106"/>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c r="CE172" s="106"/>
      <c r="CF172" s="106"/>
      <c r="CG172" s="106"/>
      <c r="CH172" s="106"/>
      <c r="CI172" s="106"/>
      <c r="CJ172" s="106"/>
      <c r="CK172" s="106"/>
      <c r="CL172" s="106"/>
      <c r="CM172" s="106"/>
      <c r="CN172" s="106"/>
      <c r="CO172" s="106"/>
      <c r="CP172" s="106"/>
      <c r="CQ172" s="106"/>
      <c r="CR172" s="106"/>
      <c r="CS172" s="106"/>
      <c r="CT172" s="106"/>
      <c r="CU172" s="106"/>
      <c r="CV172" s="106"/>
      <c r="CW172" s="106"/>
      <c r="CX172" s="106"/>
      <c r="CY172" s="106"/>
      <c r="CZ172" s="106"/>
      <c r="DA172" s="106"/>
      <c r="DB172" s="106"/>
      <c r="DC172" s="106"/>
      <c r="DD172" s="106"/>
      <c r="DE172" s="106"/>
      <c r="DF172" s="106"/>
      <c r="DG172" s="106"/>
      <c r="DH172" s="106"/>
      <c r="DI172" s="106"/>
      <c r="DJ172" s="106"/>
      <c r="DK172" s="106"/>
      <c r="DL172" s="106"/>
      <c r="DM172" s="106"/>
      <c r="DN172" s="106"/>
      <c r="DO172" s="106"/>
      <c r="DP172" s="106"/>
      <c r="DQ172" s="106"/>
      <c r="DR172" s="106"/>
      <c r="DS172" s="106"/>
      <c r="DT172" s="106"/>
      <c r="DU172" s="106"/>
      <c r="DV172" s="106"/>
      <c r="DW172" s="106"/>
      <c r="DX172" s="106"/>
      <c r="DY172" s="106"/>
      <c r="DZ172" s="106"/>
      <c r="EA172" s="106"/>
      <c r="EB172" s="106"/>
      <c r="EC172" s="106"/>
      <c r="ED172" s="106"/>
      <c r="EE172" s="106"/>
      <c r="EF172" s="106"/>
      <c r="EG172" s="106"/>
      <c r="EH172" s="106"/>
      <c r="EI172" s="106"/>
      <c r="EJ172" s="106"/>
      <c r="EK172" s="106"/>
      <c r="EL172" s="106"/>
      <c r="EM172" s="106"/>
      <c r="EN172" s="106"/>
      <c r="EO172" s="106"/>
      <c r="EP172" s="106"/>
      <c r="EQ172" s="106"/>
      <c r="ER172" s="106"/>
      <c r="ES172" s="106"/>
      <c r="ET172" s="106"/>
      <c r="EU172" s="106"/>
      <c r="EV172" s="106"/>
      <c r="EW172" s="106"/>
      <c r="EX172" s="106"/>
      <c r="EY172" s="106"/>
      <c r="EZ172" s="106"/>
      <c r="FA172" s="106"/>
      <c r="FB172" s="106"/>
      <c r="FC172" s="106"/>
      <c r="FD172" s="106"/>
      <c r="FE172" s="106"/>
      <c r="FF172" s="106"/>
      <c r="FG172" s="106"/>
      <c r="FH172" s="106"/>
      <c r="FI172" s="106"/>
      <c r="FJ172" s="106"/>
      <c r="FK172" s="106"/>
      <c r="FL172" s="106"/>
      <c r="FM172" s="106"/>
      <c r="FN172" s="106"/>
      <c r="FO172" s="106"/>
      <c r="FP172" s="106"/>
      <c r="FQ172" s="106"/>
      <c r="FR172" s="106"/>
      <c r="FS172" s="106"/>
      <c r="FT172" s="106"/>
      <c r="FU172" s="106"/>
      <c r="FV172" s="106"/>
      <c r="FW172" s="106"/>
      <c r="FX172" s="106"/>
      <c r="FY172" s="106"/>
      <c r="FZ172" s="106"/>
      <c r="GA172" s="106"/>
      <c r="GB172" s="106"/>
      <c r="GC172" s="106"/>
      <c r="GD172" s="106"/>
      <c r="GE172" s="106"/>
      <c r="GF172" s="106"/>
      <c r="GG172" s="106"/>
      <c r="GH172" s="106"/>
      <c r="GI172" s="106"/>
      <c r="GJ172" s="106"/>
      <c r="GK172" s="106"/>
      <c r="GL172" s="106"/>
      <c r="GM172" s="106"/>
      <c r="GN172" s="106"/>
      <c r="GO172" s="106"/>
      <c r="GP172" s="106"/>
      <c r="GQ172" s="106"/>
      <c r="GR172" s="106"/>
      <c r="GS172" s="106"/>
      <c r="GT172" s="106"/>
      <c r="GU172" s="106"/>
      <c r="GV172" s="106"/>
      <c r="GW172" s="106"/>
      <c r="GX172" s="106"/>
      <c r="GY172" s="106"/>
      <c r="GZ172" s="106"/>
      <c r="HA172" s="106"/>
      <c r="HB172" s="106"/>
      <c r="HC172" s="106"/>
      <c r="HD172" s="106"/>
      <c r="HE172" s="106"/>
      <c r="HF172" s="106"/>
      <c r="HG172" s="106"/>
      <c r="HH172" s="106"/>
      <c r="HI172" s="106"/>
    </row>
    <row r="173" spans="1:217" x14ac:dyDescent="0.2">
      <c r="A173" s="106"/>
      <c r="B173" s="106"/>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c r="CE173" s="106"/>
      <c r="CF173" s="106"/>
      <c r="CG173" s="106"/>
      <c r="CH173" s="106"/>
      <c r="CI173" s="106"/>
      <c r="CJ173" s="106"/>
      <c r="CK173" s="106"/>
      <c r="CL173" s="106"/>
      <c r="CM173" s="106"/>
      <c r="CN173" s="106"/>
      <c r="CO173" s="106"/>
      <c r="CP173" s="106"/>
      <c r="CQ173" s="106"/>
      <c r="CR173" s="106"/>
      <c r="CS173" s="106"/>
      <c r="CT173" s="106"/>
      <c r="CU173" s="106"/>
      <c r="CV173" s="106"/>
      <c r="CW173" s="106"/>
      <c r="CX173" s="106"/>
      <c r="CY173" s="106"/>
      <c r="CZ173" s="106"/>
      <c r="DA173" s="106"/>
      <c r="DB173" s="106"/>
      <c r="DC173" s="106"/>
      <c r="DD173" s="106"/>
      <c r="DE173" s="106"/>
      <c r="DF173" s="106"/>
      <c r="DG173" s="106"/>
      <c r="DH173" s="106"/>
      <c r="DI173" s="106"/>
      <c r="DJ173" s="106"/>
      <c r="DK173" s="106"/>
      <c r="DL173" s="106"/>
      <c r="DM173" s="106"/>
      <c r="DN173" s="106"/>
      <c r="DO173" s="106"/>
      <c r="DP173" s="106"/>
      <c r="DQ173" s="106"/>
      <c r="DR173" s="106"/>
      <c r="DS173" s="106"/>
      <c r="DT173" s="106"/>
      <c r="DU173" s="106"/>
      <c r="DV173" s="106"/>
      <c r="DW173" s="106"/>
      <c r="DX173" s="106"/>
      <c r="DY173" s="106"/>
      <c r="DZ173" s="106"/>
      <c r="EA173" s="106"/>
      <c r="EB173" s="106"/>
      <c r="EC173" s="106"/>
      <c r="ED173" s="106"/>
      <c r="EE173" s="106"/>
      <c r="EF173" s="106"/>
      <c r="EG173" s="106"/>
      <c r="EH173" s="106"/>
      <c r="EI173" s="106"/>
      <c r="EJ173" s="106"/>
      <c r="EK173" s="106"/>
      <c r="EL173" s="106"/>
      <c r="EM173" s="106"/>
      <c r="EN173" s="106"/>
      <c r="EO173" s="106"/>
      <c r="EP173" s="106"/>
      <c r="EQ173" s="106"/>
      <c r="ER173" s="106"/>
      <c r="ES173" s="106"/>
      <c r="ET173" s="106"/>
      <c r="EU173" s="106"/>
      <c r="EV173" s="106"/>
      <c r="EW173" s="106"/>
      <c r="EX173" s="106"/>
      <c r="EY173" s="106"/>
      <c r="EZ173" s="106"/>
      <c r="FA173" s="106"/>
      <c r="FB173" s="106"/>
      <c r="FC173" s="106"/>
      <c r="FD173" s="106"/>
      <c r="FE173" s="106"/>
      <c r="FF173" s="106"/>
      <c r="FG173" s="106"/>
      <c r="FH173" s="106"/>
      <c r="FI173" s="106"/>
      <c r="FJ173" s="106"/>
      <c r="FK173" s="106"/>
      <c r="FL173" s="106"/>
      <c r="FM173" s="106"/>
      <c r="FN173" s="106"/>
      <c r="FO173" s="106"/>
      <c r="FP173" s="106"/>
      <c r="FQ173" s="106"/>
      <c r="FR173" s="106"/>
      <c r="FS173" s="106"/>
      <c r="FT173" s="106"/>
      <c r="FU173" s="106"/>
      <c r="FV173" s="106"/>
      <c r="FW173" s="106"/>
      <c r="FX173" s="106"/>
      <c r="FY173" s="106"/>
      <c r="FZ173" s="106"/>
      <c r="GA173" s="106"/>
      <c r="GB173" s="106"/>
      <c r="GC173" s="106"/>
      <c r="GD173" s="106"/>
      <c r="GE173" s="106"/>
      <c r="GF173" s="106"/>
      <c r="GG173" s="106"/>
      <c r="GH173" s="106"/>
      <c r="GI173" s="106"/>
      <c r="GJ173" s="106"/>
      <c r="GK173" s="106"/>
      <c r="GL173" s="106"/>
      <c r="GM173" s="106"/>
      <c r="GN173" s="106"/>
      <c r="GO173" s="106"/>
      <c r="GP173" s="106"/>
      <c r="GQ173" s="106"/>
      <c r="GR173" s="106"/>
      <c r="GS173" s="106"/>
      <c r="GT173" s="106"/>
      <c r="GU173" s="106"/>
      <c r="GV173" s="106"/>
      <c r="GW173" s="106"/>
      <c r="GX173" s="106"/>
      <c r="GY173" s="106"/>
      <c r="GZ173" s="106"/>
      <c r="HA173" s="106"/>
      <c r="HB173" s="106"/>
      <c r="HC173" s="106"/>
      <c r="HD173" s="106"/>
      <c r="HE173" s="106"/>
      <c r="HF173" s="106"/>
      <c r="HG173" s="106"/>
      <c r="HH173" s="106"/>
      <c r="HI173" s="106"/>
    </row>
    <row r="174" spans="1:217" x14ac:dyDescent="0.2">
      <c r="A174" s="106"/>
      <c r="B174" s="106"/>
      <c r="C174" s="106"/>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c r="DB174" s="106"/>
      <c r="DC174" s="106"/>
      <c r="DD174" s="106"/>
      <c r="DE174" s="106"/>
      <c r="DF174" s="106"/>
      <c r="DG174" s="106"/>
      <c r="DH174" s="106"/>
      <c r="DI174" s="106"/>
      <c r="DJ174" s="106"/>
      <c r="DK174" s="106"/>
      <c r="DL174" s="106"/>
      <c r="DM174" s="106"/>
      <c r="DN174" s="106"/>
      <c r="DO174" s="106"/>
      <c r="DP174" s="106"/>
      <c r="DQ174" s="106"/>
      <c r="DR174" s="106"/>
      <c r="DS174" s="106"/>
      <c r="DT174" s="106"/>
      <c r="DU174" s="106"/>
      <c r="DV174" s="106"/>
      <c r="DW174" s="106"/>
      <c r="DX174" s="106"/>
      <c r="DY174" s="106"/>
      <c r="DZ174" s="106"/>
      <c r="EA174" s="106"/>
      <c r="EB174" s="106"/>
      <c r="EC174" s="106"/>
      <c r="ED174" s="106"/>
      <c r="EE174" s="106"/>
      <c r="EF174" s="106"/>
      <c r="EG174" s="106"/>
      <c r="EH174" s="106"/>
      <c r="EI174" s="106"/>
      <c r="EJ174" s="106"/>
      <c r="EK174" s="106"/>
      <c r="EL174" s="106"/>
      <c r="EM174" s="106"/>
      <c r="EN174" s="106"/>
      <c r="EO174" s="106"/>
      <c r="EP174" s="106"/>
      <c r="EQ174" s="106"/>
      <c r="ER174" s="106"/>
      <c r="ES174" s="106"/>
      <c r="ET174" s="106"/>
      <c r="EU174" s="106"/>
      <c r="EV174" s="106"/>
      <c r="EW174" s="106"/>
      <c r="EX174" s="106"/>
      <c r="EY174" s="106"/>
      <c r="EZ174" s="106"/>
      <c r="FA174" s="106"/>
      <c r="FB174" s="106"/>
      <c r="FC174" s="106"/>
      <c r="FD174" s="106"/>
      <c r="FE174" s="106"/>
      <c r="FF174" s="106"/>
      <c r="FG174" s="106"/>
      <c r="FH174" s="106"/>
      <c r="FI174" s="106"/>
      <c r="FJ174" s="106"/>
      <c r="FK174" s="106"/>
      <c r="FL174" s="106"/>
      <c r="FM174" s="106"/>
      <c r="FN174" s="106"/>
      <c r="FO174" s="106"/>
      <c r="FP174" s="106"/>
      <c r="FQ174" s="106"/>
      <c r="FR174" s="106"/>
      <c r="FS174" s="106"/>
      <c r="FT174" s="106"/>
      <c r="FU174" s="106"/>
      <c r="FV174" s="106"/>
      <c r="FW174" s="106"/>
      <c r="FX174" s="106"/>
      <c r="FY174" s="106"/>
      <c r="FZ174" s="106"/>
      <c r="GA174" s="106"/>
      <c r="GB174" s="106"/>
      <c r="GC174" s="106"/>
      <c r="GD174" s="106"/>
      <c r="GE174" s="106"/>
      <c r="GF174" s="106"/>
      <c r="GG174" s="106"/>
      <c r="GH174" s="106"/>
      <c r="GI174" s="106"/>
      <c r="GJ174" s="106"/>
      <c r="GK174" s="106"/>
      <c r="GL174" s="106"/>
      <c r="GM174" s="106"/>
      <c r="GN174" s="106"/>
      <c r="GO174" s="106"/>
      <c r="GP174" s="106"/>
      <c r="GQ174" s="106"/>
      <c r="GR174" s="106"/>
      <c r="GS174" s="106"/>
      <c r="GT174" s="106"/>
      <c r="GU174" s="106"/>
      <c r="GV174" s="106"/>
      <c r="GW174" s="106"/>
      <c r="GX174" s="106"/>
      <c r="GY174" s="106"/>
      <c r="GZ174" s="106"/>
      <c r="HA174" s="106"/>
      <c r="HB174" s="106"/>
      <c r="HC174" s="106"/>
      <c r="HD174" s="106"/>
      <c r="HE174" s="106"/>
      <c r="HF174" s="106"/>
      <c r="HG174" s="106"/>
      <c r="HH174" s="106"/>
      <c r="HI174" s="106"/>
    </row>
    <row r="175" spans="1:217" x14ac:dyDescent="0.2">
      <c r="A175" s="106"/>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c r="CE175" s="106"/>
      <c r="CF175" s="106"/>
      <c r="CG175" s="106"/>
      <c r="CH175" s="106"/>
      <c r="CI175" s="106"/>
      <c r="CJ175" s="106"/>
      <c r="CK175" s="106"/>
      <c r="CL175" s="106"/>
      <c r="CM175" s="106"/>
      <c r="CN175" s="106"/>
      <c r="CO175" s="106"/>
      <c r="CP175" s="106"/>
      <c r="CQ175" s="106"/>
      <c r="CR175" s="106"/>
      <c r="CS175" s="106"/>
      <c r="CT175" s="106"/>
      <c r="CU175" s="106"/>
      <c r="CV175" s="106"/>
      <c r="CW175" s="106"/>
      <c r="CX175" s="106"/>
      <c r="CY175" s="106"/>
      <c r="CZ175" s="106"/>
      <c r="DA175" s="106"/>
      <c r="DB175" s="106"/>
      <c r="DC175" s="106"/>
      <c r="DD175" s="106"/>
      <c r="DE175" s="106"/>
      <c r="DF175" s="106"/>
      <c r="DG175" s="106"/>
      <c r="DH175" s="106"/>
      <c r="DI175" s="106"/>
      <c r="DJ175" s="106"/>
      <c r="DK175" s="106"/>
      <c r="DL175" s="106"/>
      <c r="DM175" s="106"/>
      <c r="DN175" s="106"/>
      <c r="DO175" s="106"/>
      <c r="DP175" s="106"/>
      <c r="DQ175" s="106"/>
      <c r="DR175" s="106"/>
      <c r="DS175" s="106"/>
      <c r="DT175" s="106"/>
      <c r="DU175" s="106"/>
      <c r="DV175" s="106"/>
      <c r="DW175" s="106"/>
      <c r="DX175" s="106"/>
      <c r="DY175" s="106"/>
      <c r="DZ175" s="106"/>
      <c r="EA175" s="106"/>
      <c r="EB175" s="106"/>
      <c r="EC175" s="106"/>
      <c r="ED175" s="106"/>
      <c r="EE175" s="106"/>
      <c r="EF175" s="106"/>
      <c r="EG175" s="106"/>
      <c r="EH175" s="106"/>
      <c r="EI175" s="106"/>
      <c r="EJ175" s="106"/>
      <c r="EK175" s="106"/>
      <c r="EL175" s="106"/>
      <c r="EM175" s="106"/>
      <c r="EN175" s="106"/>
      <c r="EO175" s="106"/>
      <c r="EP175" s="106"/>
      <c r="EQ175" s="106"/>
      <c r="ER175" s="106"/>
      <c r="ES175" s="106"/>
      <c r="ET175" s="106"/>
      <c r="EU175" s="106"/>
      <c r="EV175" s="106"/>
      <c r="EW175" s="106"/>
      <c r="EX175" s="106"/>
      <c r="EY175" s="106"/>
      <c r="EZ175" s="106"/>
      <c r="FA175" s="106"/>
      <c r="FB175" s="106"/>
      <c r="FC175" s="106"/>
      <c r="FD175" s="106"/>
      <c r="FE175" s="106"/>
      <c r="FF175" s="106"/>
      <c r="FG175" s="106"/>
      <c r="FH175" s="106"/>
      <c r="FI175" s="106"/>
      <c r="FJ175" s="106"/>
      <c r="FK175" s="106"/>
      <c r="FL175" s="106"/>
      <c r="FM175" s="106"/>
      <c r="FN175" s="106"/>
      <c r="FO175" s="106"/>
      <c r="FP175" s="106"/>
      <c r="FQ175" s="106"/>
      <c r="FR175" s="106"/>
      <c r="FS175" s="106"/>
      <c r="FT175" s="106"/>
      <c r="FU175" s="106"/>
      <c r="FV175" s="106"/>
      <c r="FW175" s="106"/>
      <c r="FX175" s="106"/>
      <c r="FY175" s="106"/>
      <c r="FZ175" s="106"/>
      <c r="GA175" s="106"/>
      <c r="GB175" s="106"/>
      <c r="GC175" s="106"/>
      <c r="GD175" s="106"/>
      <c r="GE175" s="106"/>
      <c r="GF175" s="106"/>
      <c r="GG175" s="106"/>
      <c r="GH175" s="106"/>
      <c r="GI175" s="106"/>
      <c r="GJ175" s="106"/>
      <c r="GK175" s="106"/>
      <c r="GL175" s="106"/>
      <c r="GM175" s="106"/>
      <c r="GN175" s="106"/>
      <c r="GO175" s="106"/>
      <c r="GP175" s="106"/>
      <c r="GQ175" s="106"/>
      <c r="GR175" s="106"/>
      <c r="GS175" s="106"/>
      <c r="GT175" s="106"/>
      <c r="GU175" s="106"/>
      <c r="GV175" s="106"/>
      <c r="GW175" s="106"/>
      <c r="GX175" s="106"/>
      <c r="GY175" s="106"/>
      <c r="GZ175" s="106"/>
      <c r="HA175" s="106"/>
      <c r="HB175" s="106"/>
      <c r="HC175" s="106"/>
      <c r="HD175" s="106"/>
      <c r="HE175" s="106"/>
      <c r="HF175" s="106"/>
      <c r="HG175" s="106"/>
      <c r="HH175" s="106"/>
      <c r="HI175" s="106"/>
    </row>
    <row r="176" spans="1:217" x14ac:dyDescent="0.2">
      <c r="A176" s="106"/>
      <c r="B176" s="106"/>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c r="CE176" s="106"/>
      <c r="CF176" s="106"/>
      <c r="CG176" s="106"/>
      <c r="CH176" s="106"/>
      <c r="CI176" s="106"/>
      <c r="CJ176" s="106"/>
      <c r="CK176" s="106"/>
      <c r="CL176" s="106"/>
      <c r="CM176" s="106"/>
      <c r="CN176" s="106"/>
      <c r="CO176" s="106"/>
      <c r="CP176" s="106"/>
      <c r="CQ176" s="106"/>
      <c r="CR176" s="106"/>
      <c r="CS176" s="106"/>
      <c r="CT176" s="106"/>
      <c r="CU176" s="106"/>
      <c r="CV176" s="106"/>
      <c r="CW176" s="106"/>
      <c r="CX176" s="106"/>
      <c r="CY176" s="106"/>
      <c r="CZ176" s="106"/>
      <c r="DA176" s="106"/>
      <c r="DB176" s="106"/>
      <c r="DC176" s="106"/>
      <c r="DD176" s="106"/>
      <c r="DE176" s="106"/>
      <c r="DF176" s="106"/>
      <c r="DG176" s="106"/>
      <c r="DH176" s="106"/>
      <c r="DI176" s="106"/>
      <c r="DJ176" s="106"/>
      <c r="DK176" s="106"/>
      <c r="DL176" s="106"/>
      <c r="DM176" s="106"/>
      <c r="DN176" s="106"/>
      <c r="DO176" s="106"/>
      <c r="DP176" s="106"/>
      <c r="DQ176" s="106"/>
      <c r="DR176" s="106"/>
      <c r="DS176" s="106"/>
      <c r="DT176" s="106"/>
      <c r="DU176" s="106"/>
      <c r="DV176" s="106"/>
      <c r="DW176" s="106"/>
      <c r="DX176" s="106"/>
      <c r="DY176" s="106"/>
      <c r="DZ176" s="106"/>
      <c r="EA176" s="106"/>
      <c r="EB176" s="106"/>
      <c r="EC176" s="106"/>
      <c r="ED176" s="106"/>
      <c r="EE176" s="106"/>
      <c r="EF176" s="106"/>
      <c r="EG176" s="106"/>
      <c r="EH176" s="106"/>
      <c r="EI176" s="106"/>
      <c r="EJ176" s="106"/>
      <c r="EK176" s="106"/>
      <c r="EL176" s="106"/>
      <c r="EM176" s="106"/>
      <c r="EN176" s="106"/>
      <c r="EO176" s="106"/>
      <c r="EP176" s="106"/>
      <c r="EQ176" s="106"/>
      <c r="ER176" s="106"/>
      <c r="ES176" s="106"/>
      <c r="ET176" s="106"/>
      <c r="EU176" s="106"/>
      <c r="EV176" s="106"/>
      <c r="EW176" s="106"/>
      <c r="EX176" s="106"/>
      <c r="EY176" s="106"/>
      <c r="EZ176" s="106"/>
      <c r="FA176" s="106"/>
      <c r="FB176" s="106"/>
      <c r="FC176" s="106"/>
      <c r="FD176" s="106"/>
      <c r="FE176" s="106"/>
      <c r="FF176" s="106"/>
      <c r="FG176" s="106"/>
      <c r="FH176" s="106"/>
      <c r="FI176" s="106"/>
      <c r="FJ176" s="106"/>
      <c r="FK176" s="106"/>
      <c r="FL176" s="106"/>
      <c r="FM176" s="106"/>
      <c r="FN176" s="106"/>
      <c r="FO176" s="106"/>
      <c r="FP176" s="106"/>
      <c r="FQ176" s="106"/>
      <c r="FR176" s="106"/>
      <c r="FS176" s="106"/>
      <c r="FT176" s="106"/>
      <c r="FU176" s="106"/>
      <c r="FV176" s="106"/>
      <c r="FW176" s="106"/>
      <c r="FX176" s="106"/>
      <c r="FY176" s="106"/>
      <c r="FZ176" s="106"/>
      <c r="GA176" s="106"/>
      <c r="GB176" s="106"/>
      <c r="GC176" s="106"/>
      <c r="GD176" s="106"/>
      <c r="GE176" s="106"/>
      <c r="GF176" s="106"/>
      <c r="GG176" s="106"/>
      <c r="GH176" s="106"/>
      <c r="GI176" s="106"/>
      <c r="GJ176" s="106"/>
      <c r="GK176" s="106"/>
      <c r="GL176" s="106"/>
      <c r="GM176" s="106"/>
      <c r="GN176" s="106"/>
      <c r="GO176" s="106"/>
      <c r="GP176" s="106"/>
      <c r="GQ176" s="106"/>
      <c r="GR176" s="106"/>
      <c r="GS176" s="106"/>
      <c r="GT176" s="106"/>
      <c r="GU176" s="106"/>
      <c r="GV176" s="106"/>
      <c r="GW176" s="106"/>
      <c r="GX176" s="106"/>
      <c r="GY176" s="106"/>
      <c r="GZ176" s="106"/>
      <c r="HA176" s="106"/>
      <c r="HB176" s="106"/>
      <c r="HC176" s="106"/>
      <c r="HD176" s="106"/>
      <c r="HE176" s="106"/>
      <c r="HF176" s="106"/>
      <c r="HG176" s="106"/>
      <c r="HH176" s="106"/>
      <c r="HI176" s="106"/>
    </row>
    <row r="177" spans="1:217" x14ac:dyDescent="0.2">
      <c r="A177" s="106"/>
      <c r="B177" s="106"/>
      <c r="C177" s="106"/>
      <c r="D177" s="106"/>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c r="CE177" s="106"/>
      <c r="CF177" s="106"/>
      <c r="CG177" s="106"/>
      <c r="CH177" s="106"/>
      <c r="CI177" s="106"/>
      <c r="CJ177" s="106"/>
      <c r="CK177" s="106"/>
      <c r="CL177" s="106"/>
      <c r="CM177" s="106"/>
      <c r="CN177" s="106"/>
      <c r="CO177" s="106"/>
      <c r="CP177" s="106"/>
      <c r="CQ177" s="106"/>
      <c r="CR177" s="106"/>
      <c r="CS177" s="106"/>
      <c r="CT177" s="106"/>
      <c r="CU177" s="106"/>
      <c r="CV177" s="106"/>
      <c r="CW177" s="106"/>
      <c r="CX177" s="106"/>
      <c r="CY177" s="106"/>
      <c r="CZ177" s="106"/>
      <c r="DA177" s="106"/>
      <c r="DB177" s="106"/>
      <c r="DC177" s="106"/>
      <c r="DD177" s="106"/>
      <c r="DE177" s="106"/>
      <c r="DF177" s="106"/>
      <c r="DG177" s="106"/>
      <c r="DH177" s="106"/>
      <c r="DI177" s="106"/>
      <c r="DJ177" s="106"/>
      <c r="DK177" s="106"/>
      <c r="DL177" s="106"/>
      <c r="DM177" s="106"/>
      <c r="DN177" s="106"/>
      <c r="DO177" s="106"/>
      <c r="DP177" s="106"/>
      <c r="DQ177" s="106"/>
      <c r="DR177" s="106"/>
      <c r="DS177" s="106"/>
      <c r="DT177" s="106"/>
      <c r="DU177" s="106"/>
      <c r="DV177" s="106"/>
      <c r="DW177" s="106"/>
      <c r="DX177" s="106"/>
      <c r="DY177" s="106"/>
      <c r="DZ177" s="106"/>
      <c r="EA177" s="106"/>
      <c r="EB177" s="106"/>
      <c r="EC177" s="106"/>
      <c r="ED177" s="106"/>
      <c r="EE177" s="106"/>
      <c r="EF177" s="106"/>
      <c r="EG177" s="106"/>
      <c r="EH177" s="106"/>
      <c r="EI177" s="106"/>
      <c r="EJ177" s="106"/>
      <c r="EK177" s="106"/>
      <c r="EL177" s="106"/>
      <c r="EM177" s="106"/>
      <c r="EN177" s="106"/>
      <c r="EO177" s="106"/>
      <c r="EP177" s="106"/>
      <c r="EQ177" s="106"/>
      <c r="ER177" s="106"/>
      <c r="ES177" s="106"/>
      <c r="ET177" s="106"/>
      <c r="EU177" s="106"/>
      <c r="EV177" s="106"/>
      <c r="EW177" s="106"/>
      <c r="EX177" s="106"/>
      <c r="EY177" s="106"/>
      <c r="EZ177" s="106"/>
      <c r="FA177" s="106"/>
      <c r="FB177" s="106"/>
      <c r="FC177" s="106"/>
      <c r="FD177" s="106"/>
      <c r="FE177" s="106"/>
      <c r="FF177" s="106"/>
      <c r="FG177" s="106"/>
      <c r="FH177" s="106"/>
      <c r="FI177" s="106"/>
      <c r="FJ177" s="106"/>
      <c r="FK177" s="106"/>
      <c r="FL177" s="106"/>
      <c r="FM177" s="106"/>
      <c r="FN177" s="106"/>
      <c r="FO177" s="106"/>
      <c r="FP177" s="106"/>
      <c r="FQ177" s="106"/>
      <c r="FR177" s="106"/>
      <c r="FS177" s="106"/>
      <c r="FT177" s="106"/>
      <c r="FU177" s="106"/>
      <c r="FV177" s="106"/>
      <c r="FW177" s="106"/>
      <c r="FX177" s="106"/>
      <c r="FY177" s="106"/>
      <c r="FZ177" s="106"/>
      <c r="GA177" s="106"/>
      <c r="GB177" s="106"/>
      <c r="GC177" s="106"/>
      <c r="GD177" s="106"/>
      <c r="GE177" s="106"/>
      <c r="GF177" s="106"/>
      <c r="GG177" s="106"/>
      <c r="GH177" s="106"/>
      <c r="GI177" s="106"/>
      <c r="GJ177" s="106"/>
      <c r="GK177" s="106"/>
      <c r="GL177" s="106"/>
      <c r="GM177" s="106"/>
      <c r="GN177" s="106"/>
      <c r="GO177" s="106"/>
      <c r="GP177" s="106"/>
      <c r="GQ177" s="106"/>
      <c r="GR177" s="106"/>
      <c r="GS177" s="106"/>
      <c r="GT177" s="106"/>
      <c r="GU177" s="106"/>
      <c r="GV177" s="106"/>
      <c r="GW177" s="106"/>
      <c r="GX177" s="106"/>
      <c r="GY177" s="106"/>
      <c r="GZ177" s="106"/>
      <c r="HA177" s="106"/>
      <c r="HB177" s="106"/>
      <c r="HC177" s="106"/>
      <c r="HD177" s="106"/>
      <c r="HE177" s="106"/>
      <c r="HF177" s="106"/>
      <c r="HG177" s="106"/>
      <c r="HH177" s="106"/>
      <c r="HI177" s="106"/>
    </row>
    <row r="178" spans="1:217" x14ac:dyDescent="0.2">
      <c r="A178" s="106"/>
      <c r="B178" s="106"/>
      <c r="C178" s="106"/>
      <c r="D178" s="106"/>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c r="CE178" s="106"/>
      <c r="CF178" s="106"/>
      <c r="CG178" s="106"/>
      <c r="CH178" s="106"/>
      <c r="CI178" s="106"/>
      <c r="CJ178" s="106"/>
      <c r="CK178" s="106"/>
      <c r="CL178" s="106"/>
      <c r="CM178" s="106"/>
      <c r="CN178" s="106"/>
      <c r="CO178" s="106"/>
      <c r="CP178" s="106"/>
      <c r="CQ178" s="106"/>
      <c r="CR178" s="106"/>
      <c r="CS178" s="106"/>
      <c r="CT178" s="106"/>
      <c r="CU178" s="106"/>
      <c r="CV178" s="106"/>
      <c r="CW178" s="106"/>
      <c r="CX178" s="106"/>
      <c r="CY178" s="106"/>
      <c r="CZ178" s="106"/>
      <c r="DA178" s="106"/>
      <c r="DB178" s="106"/>
      <c r="DC178" s="106"/>
      <c r="DD178" s="106"/>
      <c r="DE178" s="106"/>
      <c r="DF178" s="106"/>
      <c r="DG178" s="106"/>
      <c r="DH178" s="106"/>
      <c r="DI178" s="106"/>
      <c r="DJ178" s="106"/>
      <c r="DK178" s="106"/>
      <c r="DL178" s="106"/>
      <c r="DM178" s="106"/>
      <c r="DN178" s="106"/>
      <c r="DO178" s="106"/>
      <c r="DP178" s="106"/>
      <c r="DQ178" s="106"/>
      <c r="DR178" s="106"/>
      <c r="DS178" s="106"/>
      <c r="DT178" s="106"/>
      <c r="DU178" s="106"/>
      <c r="DV178" s="106"/>
      <c r="DW178" s="106"/>
      <c r="DX178" s="106"/>
      <c r="DY178" s="106"/>
      <c r="DZ178" s="106"/>
      <c r="EA178" s="106"/>
      <c r="EB178" s="106"/>
      <c r="EC178" s="106"/>
      <c r="ED178" s="106"/>
      <c r="EE178" s="106"/>
      <c r="EF178" s="106"/>
      <c r="EG178" s="106"/>
      <c r="EH178" s="106"/>
      <c r="EI178" s="106"/>
      <c r="EJ178" s="106"/>
      <c r="EK178" s="106"/>
      <c r="EL178" s="106"/>
      <c r="EM178" s="106"/>
      <c r="EN178" s="106"/>
      <c r="EO178" s="106"/>
      <c r="EP178" s="106"/>
      <c r="EQ178" s="106"/>
      <c r="ER178" s="106"/>
      <c r="ES178" s="106"/>
      <c r="ET178" s="106"/>
      <c r="EU178" s="106"/>
      <c r="EV178" s="106"/>
      <c r="EW178" s="106"/>
      <c r="EX178" s="106"/>
      <c r="EY178" s="106"/>
      <c r="EZ178" s="106"/>
      <c r="FA178" s="106"/>
      <c r="FB178" s="106"/>
      <c r="FC178" s="106"/>
      <c r="FD178" s="106"/>
      <c r="FE178" s="106"/>
      <c r="FF178" s="106"/>
      <c r="FG178" s="106"/>
      <c r="FH178" s="106"/>
      <c r="FI178" s="106"/>
      <c r="FJ178" s="106"/>
      <c r="FK178" s="106"/>
      <c r="FL178" s="106"/>
      <c r="FM178" s="106"/>
      <c r="FN178" s="106"/>
      <c r="FO178" s="106"/>
      <c r="FP178" s="106"/>
      <c r="FQ178" s="106"/>
      <c r="FR178" s="106"/>
      <c r="FS178" s="106"/>
      <c r="FT178" s="106"/>
      <c r="FU178" s="106"/>
      <c r="FV178" s="106"/>
      <c r="FW178" s="106"/>
      <c r="FX178" s="106"/>
      <c r="FY178" s="106"/>
      <c r="FZ178" s="106"/>
      <c r="GA178" s="106"/>
      <c r="GB178" s="106"/>
      <c r="GC178" s="106"/>
      <c r="GD178" s="106"/>
      <c r="GE178" s="106"/>
      <c r="GF178" s="106"/>
      <c r="GG178" s="106"/>
      <c r="GH178" s="106"/>
      <c r="GI178" s="106"/>
      <c r="GJ178" s="106"/>
      <c r="GK178" s="106"/>
      <c r="GL178" s="106"/>
      <c r="GM178" s="106"/>
      <c r="GN178" s="106"/>
      <c r="GO178" s="106"/>
      <c r="GP178" s="106"/>
      <c r="GQ178" s="106"/>
      <c r="GR178" s="106"/>
      <c r="GS178" s="106"/>
      <c r="GT178" s="106"/>
      <c r="GU178" s="106"/>
      <c r="GV178" s="106"/>
      <c r="GW178" s="106"/>
      <c r="GX178" s="106"/>
      <c r="GY178" s="106"/>
      <c r="GZ178" s="106"/>
      <c r="HA178" s="106"/>
      <c r="HB178" s="106"/>
      <c r="HC178" s="106"/>
      <c r="HD178" s="106"/>
      <c r="HE178" s="106"/>
      <c r="HF178" s="106"/>
      <c r="HG178" s="106"/>
      <c r="HH178" s="106"/>
      <c r="HI178" s="106"/>
    </row>
    <row r="179" spans="1:217" x14ac:dyDescent="0.2">
      <c r="A179" s="106"/>
      <c r="B179" s="106"/>
      <c r="C179" s="106"/>
      <c r="D179" s="106"/>
      <c r="E179" s="106"/>
      <c r="F179" s="106"/>
      <c r="G179" s="106"/>
      <c r="H179" s="106"/>
      <c r="I179" s="106"/>
      <c r="J179" s="106"/>
      <c r="K179" s="106"/>
      <c r="L179" s="106"/>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c r="CE179" s="106"/>
      <c r="CF179" s="106"/>
      <c r="CG179" s="106"/>
      <c r="CH179" s="106"/>
      <c r="CI179" s="106"/>
      <c r="CJ179" s="106"/>
      <c r="CK179" s="106"/>
      <c r="CL179" s="106"/>
      <c r="CM179" s="106"/>
      <c r="CN179" s="106"/>
      <c r="CO179" s="106"/>
      <c r="CP179" s="106"/>
      <c r="CQ179" s="106"/>
      <c r="CR179" s="106"/>
      <c r="CS179" s="106"/>
      <c r="CT179" s="106"/>
      <c r="CU179" s="106"/>
      <c r="CV179" s="106"/>
      <c r="CW179" s="106"/>
      <c r="CX179" s="106"/>
      <c r="CY179" s="106"/>
      <c r="CZ179" s="106"/>
      <c r="DA179" s="106"/>
      <c r="DB179" s="106"/>
      <c r="DC179" s="106"/>
      <c r="DD179" s="106"/>
      <c r="DE179" s="106"/>
      <c r="DF179" s="106"/>
      <c r="DG179" s="106"/>
      <c r="DH179" s="106"/>
      <c r="DI179" s="106"/>
      <c r="DJ179" s="106"/>
      <c r="DK179" s="106"/>
      <c r="DL179" s="106"/>
      <c r="DM179" s="106"/>
      <c r="DN179" s="106"/>
      <c r="DO179" s="106"/>
      <c r="DP179" s="106"/>
      <c r="DQ179" s="106"/>
      <c r="DR179" s="106"/>
      <c r="DS179" s="106"/>
      <c r="DT179" s="106"/>
      <c r="DU179" s="106"/>
      <c r="DV179" s="106"/>
      <c r="DW179" s="106"/>
      <c r="DX179" s="106"/>
      <c r="DY179" s="106"/>
      <c r="DZ179" s="106"/>
      <c r="EA179" s="106"/>
      <c r="EB179" s="106"/>
      <c r="EC179" s="106"/>
      <c r="ED179" s="106"/>
      <c r="EE179" s="106"/>
      <c r="EF179" s="106"/>
      <c r="EG179" s="106"/>
      <c r="EH179" s="106"/>
      <c r="EI179" s="106"/>
      <c r="EJ179" s="106"/>
      <c r="EK179" s="106"/>
      <c r="EL179" s="106"/>
      <c r="EM179" s="106"/>
      <c r="EN179" s="106"/>
      <c r="EO179" s="106"/>
      <c r="EP179" s="106"/>
      <c r="EQ179" s="106"/>
      <c r="ER179" s="106"/>
      <c r="ES179" s="106"/>
      <c r="ET179" s="106"/>
      <c r="EU179" s="106"/>
      <c r="EV179" s="106"/>
      <c r="EW179" s="106"/>
      <c r="EX179" s="106"/>
      <c r="EY179" s="106"/>
      <c r="EZ179" s="106"/>
      <c r="FA179" s="106"/>
      <c r="FB179" s="106"/>
      <c r="FC179" s="106"/>
      <c r="FD179" s="106"/>
      <c r="FE179" s="106"/>
      <c r="FF179" s="106"/>
      <c r="FG179" s="106"/>
      <c r="FH179" s="106"/>
      <c r="FI179" s="106"/>
      <c r="FJ179" s="106"/>
      <c r="FK179" s="106"/>
      <c r="FL179" s="106"/>
      <c r="FM179" s="106"/>
      <c r="FN179" s="106"/>
      <c r="FO179" s="106"/>
      <c r="FP179" s="106"/>
      <c r="FQ179" s="106"/>
      <c r="FR179" s="106"/>
      <c r="FS179" s="106"/>
      <c r="FT179" s="106"/>
      <c r="FU179" s="106"/>
      <c r="FV179" s="106"/>
      <c r="FW179" s="106"/>
      <c r="FX179" s="106"/>
      <c r="FY179" s="106"/>
      <c r="FZ179" s="106"/>
      <c r="GA179" s="106"/>
      <c r="GB179" s="106"/>
      <c r="GC179" s="106"/>
      <c r="GD179" s="106"/>
      <c r="GE179" s="106"/>
      <c r="GF179" s="106"/>
      <c r="GG179" s="106"/>
      <c r="GH179" s="106"/>
      <c r="GI179" s="106"/>
      <c r="GJ179" s="106"/>
      <c r="GK179" s="106"/>
      <c r="GL179" s="106"/>
      <c r="GM179" s="106"/>
      <c r="GN179" s="106"/>
      <c r="GO179" s="106"/>
      <c r="GP179" s="106"/>
      <c r="GQ179" s="106"/>
      <c r="GR179" s="106"/>
      <c r="GS179" s="106"/>
      <c r="GT179" s="106"/>
      <c r="GU179" s="106"/>
      <c r="GV179" s="106"/>
      <c r="GW179" s="106"/>
      <c r="GX179" s="106"/>
      <c r="GY179" s="106"/>
      <c r="GZ179" s="106"/>
      <c r="HA179" s="106"/>
      <c r="HB179" s="106"/>
      <c r="HC179" s="106"/>
      <c r="HD179" s="106"/>
      <c r="HE179" s="106"/>
      <c r="HF179" s="106"/>
      <c r="HG179" s="106"/>
      <c r="HH179" s="106"/>
      <c r="HI179" s="106"/>
    </row>
    <row r="180" spans="1:217" x14ac:dyDescent="0.2">
      <c r="B180" s="106"/>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c r="CE180" s="106"/>
      <c r="CF180" s="106"/>
      <c r="CG180" s="106"/>
      <c r="CH180" s="106"/>
      <c r="CI180" s="106"/>
      <c r="CJ180" s="106"/>
      <c r="CK180" s="106"/>
      <c r="CL180" s="106"/>
      <c r="CM180" s="106"/>
      <c r="CN180" s="106"/>
      <c r="CO180" s="106"/>
      <c r="CP180" s="106"/>
      <c r="CQ180" s="106"/>
      <c r="CR180" s="106"/>
      <c r="CS180" s="106"/>
      <c r="CT180" s="106"/>
      <c r="CU180" s="106"/>
      <c r="CV180" s="106"/>
      <c r="CW180" s="106"/>
      <c r="CX180" s="106"/>
      <c r="CY180" s="106"/>
      <c r="CZ180" s="106"/>
      <c r="DA180" s="106"/>
      <c r="DB180" s="106"/>
      <c r="DC180" s="106"/>
      <c r="DD180" s="106"/>
      <c r="DE180" s="106"/>
      <c r="DF180" s="106"/>
      <c r="DG180" s="106"/>
      <c r="DH180" s="106"/>
      <c r="DI180" s="106"/>
      <c r="DJ180" s="106"/>
      <c r="DK180" s="106"/>
      <c r="DL180" s="106"/>
      <c r="DM180" s="106"/>
      <c r="DN180" s="106"/>
      <c r="DO180" s="106"/>
      <c r="DP180" s="106"/>
      <c r="DQ180" s="106"/>
      <c r="DR180" s="106"/>
      <c r="DS180" s="106"/>
      <c r="DT180" s="106"/>
      <c r="DU180" s="106"/>
      <c r="DV180" s="106"/>
      <c r="DW180" s="106"/>
      <c r="DX180" s="106"/>
      <c r="DY180" s="106"/>
      <c r="DZ180" s="106"/>
      <c r="EA180" s="106"/>
      <c r="EB180" s="106"/>
      <c r="EC180" s="106"/>
      <c r="ED180" s="106"/>
      <c r="EE180" s="106"/>
      <c r="EF180" s="106"/>
      <c r="EG180" s="106"/>
      <c r="EH180" s="106"/>
      <c r="EI180" s="106"/>
      <c r="EJ180" s="106"/>
      <c r="EK180" s="106"/>
      <c r="EL180" s="106"/>
      <c r="EM180" s="106"/>
      <c r="EN180" s="106"/>
      <c r="EO180" s="106"/>
      <c r="EP180" s="106"/>
      <c r="EQ180" s="106"/>
      <c r="ER180" s="106"/>
      <c r="ES180" s="106"/>
      <c r="ET180" s="106"/>
      <c r="EU180" s="106"/>
      <c r="EV180" s="106"/>
      <c r="EW180" s="106"/>
      <c r="EX180" s="106"/>
      <c r="EY180" s="106"/>
      <c r="EZ180" s="106"/>
      <c r="FA180" s="106"/>
      <c r="FB180" s="106"/>
      <c r="FC180" s="106"/>
      <c r="FD180" s="106"/>
      <c r="FE180" s="106"/>
      <c r="FF180" s="106"/>
      <c r="FG180" s="106"/>
      <c r="FH180" s="106"/>
      <c r="FI180" s="106"/>
      <c r="FJ180" s="106"/>
      <c r="FK180" s="106"/>
      <c r="FL180" s="106"/>
      <c r="FM180" s="106"/>
      <c r="FN180" s="106"/>
      <c r="FO180" s="106"/>
      <c r="FP180" s="106"/>
      <c r="FQ180" s="106"/>
      <c r="FR180" s="106"/>
      <c r="FS180" s="106"/>
      <c r="FT180" s="106"/>
      <c r="FU180" s="106"/>
      <c r="FV180" s="106"/>
      <c r="FW180" s="106"/>
      <c r="FX180" s="106"/>
      <c r="FY180" s="106"/>
      <c r="FZ180" s="106"/>
      <c r="GA180" s="106"/>
      <c r="GB180" s="106"/>
      <c r="GC180" s="106"/>
      <c r="GD180" s="106"/>
      <c r="GE180" s="106"/>
      <c r="GF180" s="106"/>
      <c r="GG180" s="106"/>
      <c r="GH180" s="106"/>
      <c r="GI180" s="106"/>
      <c r="GJ180" s="106"/>
      <c r="GK180" s="106"/>
      <c r="GL180" s="106"/>
      <c r="GM180" s="106"/>
      <c r="GN180" s="106"/>
      <c r="GO180" s="106"/>
      <c r="GP180" s="106"/>
      <c r="GQ180" s="106"/>
      <c r="GR180" s="106"/>
      <c r="GS180" s="106"/>
      <c r="GT180" s="106"/>
      <c r="GU180" s="106"/>
      <c r="GV180" s="106"/>
      <c r="GW180" s="106"/>
      <c r="GX180" s="106"/>
      <c r="GY180" s="106"/>
      <c r="GZ180" s="106"/>
      <c r="HA180" s="106"/>
      <c r="HB180" s="106"/>
      <c r="HC180" s="106"/>
      <c r="HD180" s="106"/>
      <c r="HE180" s="106"/>
      <c r="HF180" s="106"/>
      <c r="HG180" s="106"/>
      <c r="HH180" s="106"/>
      <c r="HI180" s="106"/>
    </row>
    <row r="181" spans="1:217" x14ac:dyDescent="0.2">
      <c r="B181" s="106"/>
      <c r="C181" s="106"/>
      <c r="D181" s="106"/>
      <c r="E181" s="106"/>
      <c r="F181" s="106"/>
      <c r="G181" s="106"/>
      <c r="H181" s="106"/>
      <c r="I181" s="106"/>
      <c r="J181" s="106"/>
      <c r="K181" s="106"/>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c r="CE181" s="106"/>
      <c r="CF181" s="106"/>
      <c r="CG181" s="106"/>
      <c r="CH181" s="106"/>
      <c r="CI181" s="106"/>
      <c r="CJ181" s="106"/>
      <c r="CK181" s="106"/>
      <c r="CL181" s="106"/>
      <c r="CM181" s="106"/>
      <c r="CN181" s="106"/>
      <c r="CO181" s="106"/>
      <c r="CP181" s="106"/>
      <c r="CQ181" s="106"/>
      <c r="CR181" s="106"/>
      <c r="CS181" s="106"/>
      <c r="CT181" s="106"/>
      <c r="CU181" s="106"/>
      <c r="CV181" s="106"/>
      <c r="CW181" s="106"/>
      <c r="CX181" s="106"/>
      <c r="CY181" s="106"/>
      <c r="CZ181" s="106"/>
      <c r="DA181" s="106"/>
      <c r="DB181" s="106"/>
      <c r="DC181" s="106"/>
      <c r="DD181" s="106"/>
      <c r="DE181" s="106"/>
      <c r="DF181" s="106"/>
      <c r="DG181" s="106"/>
      <c r="DH181" s="106"/>
      <c r="DI181" s="106"/>
      <c r="DJ181" s="106"/>
      <c r="DK181" s="106"/>
      <c r="DL181" s="106"/>
      <c r="DM181" s="106"/>
      <c r="DN181" s="106"/>
      <c r="DO181" s="106"/>
      <c r="DP181" s="106"/>
      <c r="DQ181" s="106"/>
      <c r="DR181" s="106"/>
      <c r="DS181" s="106"/>
      <c r="DT181" s="106"/>
      <c r="DU181" s="106"/>
      <c r="DV181" s="106"/>
      <c r="DW181" s="106"/>
      <c r="DX181" s="106"/>
      <c r="DY181" s="106"/>
      <c r="DZ181" s="106"/>
      <c r="EA181" s="106"/>
      <c r="EB181" s="106"/>
      <c r="EC181" s="106"/>
      <c r="ED181" s="106"/>
      <c r="EE181" s="106"/>
      <c r="EF181" s="106"/>
      <c r="EG181" s="106"/>
      <c r="EH181" s="106"/>
      <c r="EI181" s="106"/>
      <c r="EJ181" s="106"/>
      <c r="EK181" s="106"/>
      <c r="EL181" s="106"/>
      <c r="EM181" s="106"/>
      <c r="EN181" s="106"/>
      <c r="EO181" s="106"/>
      <c r="EP181" s="106"/>
      <c r="EQ181" s="106"/>
      <c r="ER181" s="106"/>
      <c r="ES181" s="106"/>
      <c r="ET181" s="106"/>
      <c r="EU181" s="106"/>
      <c r="EV181" s="106"/>
      <c r="EW181" s="106"/>
      <c r="EX181" s="106"/>
      <c r="EY181" s="106"/>
      <c r="EZ181" s="106"/>
      <c r="FA181" s="106"/>
      <c r="FB181" s="106"/>
      <c r="FC181" s="106"/>
      <c r="FD181" s="106"/>
      <c r="FE181" s="106"/>
      <c r="FF181" s="106"/>
      <c r="FG181" s="106"/>
      <c r="FH181" s="106"/>
      <c r="FI181" s="106"/>
      <c r="FJ181" s="106"/>
      <c r="FK181" s="106"/>
      <c r="FL181" s="106"/>
      <c r="FM181" s="106"/>
      <c r="FN181" s="106"/>
      <c r="FO181" s="106"/>
      <c r="FP181" s="106"/>
      <c r="FQ181" s="106"/>
      <c r="FR181" s="106"/>
      <c r="FS181" s="106"/>
      <c r="FT181" s="106"/>
      <c r="FU181" s="106"/>
      <c r="FV181" s="106"/>
      <c r="FW181" s="106"/>
      <c r="FX181" s="106"/>
      <c r="FY181" s="106"/>
      <c r="FZ181" s="106"/>
      <c r="GA181" s="106"/>
      <c r="GB181" s="106"/>
      <c r="GC181" s="106"/>
      <c r="GD181" s="106"/>
      <c r="GE181" s="106"/>
      <c r="GF181" s="106"/>
      <c r="GG181" s="106"/>
      <c r="GH181" s="106"/>
      <c r="GI181" s="106"/>
      <c r="GJ181" s="106"/>
      <c r="GK181" s="106"/>
      <c r="GL181" s="106"/>
      <c r="GM181" s="106"/>
      <c r="GN181" s="106"/>
      <c r="GO181" s="106"/>
      <c r="GP181" s="106"/>
      <c r="GQ181" s="106"/>
      <c r="GR181" s="106"/>
      <c r="GS181" s="106"/>
      <c r="GT181" s="106"/>
      <c r="GU181" s="106"/>
      <c r="GV181" s="106"/>
      <c r="GW181" s="106"/>
      <c r="GX181" s="106"/>
      <c r="GY181" s="106"/>
      <c r="GZ181" s="106"/>
      <c r="HA181" s="106"/>
      <c r="HB181" s="106"/>
      <c r="HC181" s="106"/>
      <c r="HD181" s="106"/>
      <c r="HE181" s="106"/>
      <c r="HF181" s="106"/>
      <c r="HG181" s="106"/>
      <c r="HH181" s="106"/>
      <c r="HI181" s="106"/>
    </row>
    <row r="182" spans="1:217" x14ac:dyDescent="0.2">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c r="CE182" s="106"/>
      <c r="CF182" s="106"/>
      <c r="CG182" s="106"/>
      <c r="CH182" s="106"/>
      <c r="CI182" s="106"/>
      <c r="CJ182" s="106"/>
      <c r="CK182" s="106"/>
      <c r="CL182" s="106"/>
      <c r="CM182" s="106"/>
      <c r="CN182" s="106"/>
      <c r="CO182" s="106"/>
      <c r="CP182" s="106"/>
      <c r="CQ182" s="106"/>
      <c r="CR182" s="106"/>
      <c r="CS182" s="106"/>
      <c r="CT182" s="106"/>
      <c r="CU182" s="106"/>
      <c r="CV182" s="106"/>
      <c r="CW182" s="106"/>
      <c r="CX182" s="106"/>
      <c r="CY182" s="106"/>
      <c r="CZ182" s="106"/>
      <c r="DA182" s="106"/>
      <c r="DB182" s="106"/>
      <c r="DC182" s="106"/>
      <c r="DD182" s="106"/>
      <c r="DE182" s="106"/>
      <c r="DF182" s="106"/>
      <c r="DG182" s="106"/>
      <c r="DH182" s="106"/>
      <c r="DI182" s="106"/>
      <c r="DJ182" s="106"/>
      <c r="DK182" s="106"/>
      <c r="DL182" s="106"/>
      <c r="DM182" s="106"/>
      <c r="DN182" s="106"/>
      <c r="DO182" s="106"/>
      <c r="DP182" s="106"/>
      <c r="DQ182" s="106"/>
      <c r="DR182" s="106"/>
      <c r="DS182" s="106"/>
      <c r="DT182" s="106"/>
      <c r="DU182" s="106"/>
      <c r="DV182" s="106"/>
      <c r="DW182" s="106"/>
      <c r="DX182" s="106"/>
      <c r="DY182" s="106"/>
      <c r="DZ182" s="106"/>
      <c r="EA182" s="106"/>
      <c r="EB182" s="106"/>
      <c r="EC182" s="106"/>
      <c r="ED182" s="106"/>
      <c r="EE182" s="106"/>
      <c r="EF182" s="106"/>
      <c r="EG182" s="106"/>
      <c r="EH182" s="106"/>
      <c r="EI182" s="106"/>
      <c r="EJ182" s="106"/>
      <c r="EK182" s="106"/>
      <c r="EL182" s="106"/>
      <c r="EM182" s="106"/>
      <c r="EN182" s="106"/>
      <c r="EO182" s="106"/>
      <c r="EP182" s="106"/>
      <c r="EQ182" s="106"/>
      <c r="ER182" s="106"/>
      <c r="ES182" s="106"/>
      <c r="ET182" s="106"/>
      <c r="EU182" s="106"/>
      <c r="EV182" s="106"/>
      <c r="EW182" s="106"/>
      <c r="EX182" s="106"/>
      <c r="EY182" s="106"/>
      <c r="EZ182" s="106"/>
      <c r="FA182" s="106"/>
      <c r="FB182" s="106"/>
      <c r="FC182" s="106"/>
      <c r="FD182" s="106"/>
      <c r="FE182" s="106"/>
      <c r="FF182" s="106"/>
      <c r="FG182" s="106"/>
      <c r="FH182" s="106"/>
      <c r="FI182" s="106"/>
      <c r="FJ182" s="106"/>
      <c r="FK182" s="106"/>
      <c r="FL182" s="106"/>
      <c r="FM182" s="106"/>
      <c r="FN182" s="106"/>
      <c r="FO182" s="106"/>
      <c r="FP182" s="106"/>
      <c r="FQ182" s="106"/>
      <c r="FR182" s="106"/>
      <c r="FS182" s="106"/>
      <c r="FT182" s="106"/>
      <c r="FU182" s="106"/>
      <c r="FV182" s="106"/>
      <c r="FW182" s="106"/>
      <c r="FX182" s="106"/>
      <c r="FY182" s="106"/>
      <c r="FZ182" s="106"/>
      <c r="GA182" s="106"/>
      <c r="GB182" s="106"/>
      <c r="GC182" s="106"/>
      <c r="GD182" s="106"/>
      <c r="GE182" s="106"/>
      <c r="GF182" s="106"/>
      <c r="GG182" s="106"/>
      <c r="GH182" s="106"/>
      <c r="GI182" s="106"/>
      <c r="GJ182" s="106"/>
      <c r="GK182" s="106"/>
      <c r="GL182" s="106"/>
      <c r="GM182" s="106"/>
      <c r="GN182" s="106"/>
      <c r="GO182" s="106"/>
      <c r="GP182" s="106"/>
      <c r="GQ182" s="106"/>
      <c r="GR182" s="106"/>
      <c r="GS182" s="106"/>
      <c r="GT182" s="106"/>
      <c r="GU182" s="106"/>
      <c r="GV182" s="106"/>
      <c r="GW182" s="106"/>
      <c r="GX182" s="106"/>
      <c r="GY182" s="106"/>
      <c r="GZ182" s="106"/>
      <c r="HA182" s="106"/>
      <c r="HB182" s="106"/>
      <c r="HC182" s="106"/>
      <c r="HD182" s="106"/>
      <c r="HE182" s="106"/>
      <c r="HF182" s="106"/>
      <c r="HG182" s="106"/>
      <c r="HH182" s="106"/>
      <c r="HI182" s="106"/>
    </row>
    <row r="183" spans="1:217" x14ac:dyDescent="0.2">
      <c r="B183" s="106"/>
      <c r="C183" s="106"/>
      <c r="D183" s="106"/>
      <c r="E183" s="106"/>
      <c r="F183" s="106"/>
      <c r="G183" s="106"/>
      <c r="H183" s="106"/>
      <c r="I183" s="106"/>
      <c r="J183" s="106"/>
      <c r="K183" s="106"/>
      <c r="L183" s="106"/>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c r="CE183" s="106"/>
      <c r="CF183" s="106"/>
      <c r="CG183" s="106"/>
      <c r="CH183" s="106"/>
      <c r="CI183" s="106"/>
      <c r="CJ183" s="106"/>
      <c r="CK183" s="106"/>
      <c r="CL183" s="106"/>
      <c r="CM183" s="106"/>
      <c r="CN183" s="106"/>
      <c r="CO183" s="106"/>
      <c r="CP183" s="106"/>
      <c r="CQ183" s="106"/>
      <c r="CR183" s="106"/>
      <c r="CS183" s="106"/>
      <c r="CT183" s="106"/>
      <c r="CU183" s="106"/>
      <c r="CV183" s="106"/>
      <c r="CW183" s="106"/>
      <c r="CX183" s="106"/>
      <c r="CY183" s="106"/>
      <c r="CZ183" s="106"/>
      <c r="DA183" s="106"/>
      <c r="DB183" s="106"/>
      <c r="DC183" s="106"/>
      <c r="DD183" s="106"/>
      <c r="DE183" s="106"/>
      <c r="DF183" s="106"/>
      <c r="DG183" s="106"/>
      <c r="DH183" s="106"/>
      <c r="DI183" s="106"/>
      <c r="DJ183" s="106"/>
      <c r="DK183" s="106"/>
      <c r="DL183" s="106"/>
      <c r="DM183" s="106"/>
      <c r="DN183" s="106"/>
      <c r="DO183" s="106"/>
      <c r="DP183" s="106"/>
      <c r="DQ183" s="106"/>
      <c r="DR183" s="106"/>
      <c r="DS183" s="106"/>
      <c r="DT183" s="106"/>
      <c r="DU183" s="106"/>
      <c r="DV183" s="106"/>
      <c r="DW183" s="106"/>
      <c r="DX183" s="106"/>
      <c r="DY183" s="106"/>
      <c r="DZ183" s="106"/>
      <c r="EA183" s="106"/>
      <c r="EB183" s="106"/>
      <c r="EC183" s="106"/>
      <c r="ED183" s="106"/>
      <c r="EE183" s="106"/>
      <c r="EF183" s="106"/>
      <c r="EG183" s="106"/>
      <c r="EH183" s="106"/>
      <c r="EI183" s="106"/>
      <c r="EJ183" s="106"/>
      <c r="EK183" s="106"/>
      <c r="EL183" s="106"/>
      <c r="EM183" s="106"/>
      <c r="EN183" s="106"/>
      <c r="EO183" s="106"/>
      <c r="EP183" s="106"/>
      <c r="EQ183" s="106"/>
      <c r="ER183" s="106"/>
      <c r="ES183" s="106"/>
      <c r="ET183" s="106"/>
      <c r="EU183" s="106"/>
      <c r="EV183" s="106"/>
      <c r="EW183" s="106"/>
      <c r="EX183" s="106"/>
      <c r="EY183" s="106"/>
      <c r="EZ183" s="106"/>
      <c r="FA183" s="106"/>
      <c r="FB183" s="106"/>
      <c r="FC183" s="106"/>
      <c r="FD183" s="106"/>
      <c r="FE183" s="106"/>
      <c r="FF183" s="106"/>
      <c r="FG183" s="106"/>
      <c r="FH183" s="106"/>
      <c r="FI183" s="106"/>
      <c r="FJ183" s="106"/>
      <c r="FK183" s="106"/>
      <c r="FL183" s="106"/>
      <c r="FM183" s="106"/>
      <c r="FN183" s="106"/>
      <c r="FO183" s="106"/>
      <c r="FP183" s="106"/>
      <c r="FQ183" s="106"/>
      <c r="FR183" s="106"/>
      <c r="FS183" s="106"/>
      <c r="FT183" s="106"/>
      <c r="FU183" s="106"/>
      <c r="FV183" s="106"/>
      <c r="FW183" s="106"/>
      <c r="FX183" s="106"/>
      <c r="FY183" s="106"/>
      <c r="FZ183" s="106"/>
      <c r="GA183" s="106"/>
      <c r="GB183" s="106"/>
      <c r="GC183" s="106"/>
      <c r="GD183" s="106"/>
      <c r="GE183" s="106"/>
      <c r="GF183" s="106"/>
      <c r="GG183" s="106"/>
      <c r="GH183" s="106"/>
      <c r="GI183" s="106"/>
      <c r="GJ183" s="106"/>
      <c r="GK183" s="106"/>
      <c r="GL183" s="106"/>
      <c r="GM183" s="106"/>
      <c r="GN183" s="106"/>
      <c r="GO183" s="106"/>
      <c r="GP183" s="106"/>
      <c r="GQ183" s="106"/>
      <c r="GR183" s="106"/>
      <c r="GS183" s="106"/>
      <c r="GT183" s="106"/>
      <c r="GU183" s="106"/>
      <c r="GV183" s="106"/>
      <c r="GW183" s="106"/>
      <c r="GX183" s="106"/>
      <c r="GY183" s="106"/>
      <c r="GZ183" s="106"/>
      <c r="HA183" s="106"/>
      <c r="HB183" s="106"/>
      <c r="HC183" s="106"/>
      <c r="HD183" s="106"/>
      <c r="HE183" s="106"/>
      <c r="HF183" s="106"/>
      <c r="HG183" s="106"/>
      <c r="HH183" s="106"/>
      <c r="HI183" s="106"/>
    </row>
    <row r="184" spans="1:217" x14ac:dyDescent="0.2">
      <c r="B184" s="106"/>
      <c r="C184" s="106"/>
      <c r="D184" s="106"/>
      <c r="E184" s="106"/>
      <c r="F184" s="106"/>
      <c r="G184" s="106"/>
      <c r="H184" s="106"/>
      <c r="I184" s="106"/>
      <c r="J184" s="106"/>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c r="CE184" s="106"/>
      <c r="CF184" s="106"/>
      <c r="CG184" s="106"/>
      <c r="CH184" s="106"/>
      <c r="CI184" s="106"/>
      <c r="CJ184" s="106"/>
      <c r="CK184" s="106"/>
      <c r="CL184" s="106"/>
      <c r="CM184" s="106"/>
      <c r="CN184" s="106"/>
      <c r="CO184" s="106"/>
      <c r="CP184" s="106"/>
      <c r="CQ184" s="106"/>
      <c r="CR184" s="106"/>
      <c r="CS184" s="106"/>
      <c r="CT184" s="106"/>
      <c r="CU184" s="106"/>
      <c r="CV184" s="106"/>
      <c r="CW184" s="106"/>
      <c r="CX184" s="106"/>
      <c r="CY184" s="106"/>
      <c r="CZ184" s="106"/>
      <c r="DA184" s="106"/>
      <c r="DB184" s="106"/>
      <c r="DC184" s="106"/>
      <c r="DD184" s="106"/>
      <c r="DE184" s="106"/>
      <c r="DF184" s="106"/>
      <c r="DG184" s="106"/>
      <c r="DH184" s="106"/>
      <c r="DI184" s="106"/>
      <c r="DJ184" s="106"/>
      <c r="DK184" s="106"/>
      <c r="DL184" s="106"/>
      <c r="DM184" s="106"/>
      <c r="DN184" s="106"/>
      <c r="DO184" s="106"/>
      <c r="DP184" s="106"/>
      <c r="DQ184" s="106"/>
      <c r="DR184" s="106"/>
      <c r="DS184" s="106"/>
      <c r="DT184" s="106"/>
      <c r="DU184" s="106"/>
      <c r="DV184" s="106"/>
      <c r="DW184" s="106"/>
      <c r="DX184" s="106"/>
      <c r="DY184" s="106"/>
      <c r="DZ184" s="106"/>
      <c r="EA184" s="106"/>
      <c r="EB184" s="106"/>
      <c r="EC184" s="106"/>
      <c r="ED184" s="106"/>
      <c r="EE184" s="106"/>
      <c r="EF184" s="106"/>
      <c r="EG184" s="106"/>
      <c r="EH184" s="106"/>
      <c r="EI184" s="106"/>
      <c r="EJ184" s="106"/>
      <c r="EK184" s="106"/>
      <c r="EL184" s="106"/>
      <c r="EM184" s="106"/>
      <c r="EN184" s="106"/>
      <c r="EO184" s="106"/>
      <c r="EP184" s="106"/>
      <c r="EQ184" s="106"/>
      <c r="ER184" s="106"/>
      <c r="ES184" s="106"/>
      <c r="ET184" s="106"/>
      <c r="EU184" s="106"/>
      <c r="EV184" s="106"/>
      <c r="EW184" s="106"/>
      <c r="EX184" s="106"/>
      <c r="EY184" s="106"/>
      <c r="EZ184" s="106"/>
      <c r="FA184" s="106"/>
      <c r="FB184" s="106"/>
      <c r="FC184" s="106"/>
      <c r="FD184" s="106"/>
      <c r="FE184" s="106"/>
      <c r="FF184" s="106"/>
      <c r="FG184" s="106"/>
      <c r="FH184" s="106"/>
      <c r="FI184" s="106"/>
      <c r="FJ184" s="106"/>
      <c r="FK184" s="106"/>
      <c r="FL184" s="106"/>
      <c r="FM184" s="106"/>
      <c r="FN184" s="106"/>
      <c r="FO184" s="106"/>
      <c r="FP184" s="106"/>
      <c r="FQ184" s="106"/>
      <c r="FR184" s="106"/>
      <c r="FS184" s="106"/>
      <c r="FT184" s="106"/>
      <c r="FU184" s="106"/>
      <c r="FV184" s="106"/>
      <c r="FW184" s="106"/>
      <c r="FX184" s="106"/>
      <c r="FY184" s="106"/>
      <c r="FZ184" s="106"/>
      <c r="GA184" s="106"/>
      <c r="GB184" s="106"/>
      <c r="GC184" s="106"/>
      <c r="GD184" s="106"/>
      <c r="GE184" s="106"/>
      <c r="GF184" s="106"/>
      <c r="GG184" s="106"/>
      <c r="GH184" s="106"/>
      <c r="GI184" s="106"/>
      <c r="GJ184" s="106"/>
      <c r="GK184" s="106"/>
      <c r="GL184" s="106"/>
      <c r="GM184" s="106"/>
      <c r="GN184" s="106"/>
      <c r="GO184" s="106"/>
      <c r="GP184" s="106"/>
      <c r="GQ184" s="106"/>
      <c r="GR184" s="106"/>
      <c r="GS184" s="106"/>
      <c r="GT184" s="106"/>
      <c r="GU184" s="106"/>
      <c r="GV184" s="106"/>
      <c r="GW184" s="106"/>
      <c r="GX184" s="106"/>
      <c r="GY184" s="106"/>
      <c r="GZ184" s="106"/>
      <c r="HA184" s="106"/>
      <c r="HB184" s="106"/>
      <c r="HC184" s="106"/>
      <c r="HD184" s="106"/>
      <c r="HE184" s="106"/>
      <c r="HF184" s="106"/>
      <c r="HG184" s="106"/>
      <c r="HH184" s="106"/>
      <c r="HI184" s="106"/>
    </row>
    <row r="185" spans="1:217" x14ac:dyDescent="0.2">
      <c r="B185" s="106"/>
      <c r="C185" s="106"/>
      <c r="D185" s="106"/>
      <c r="E185" s="106"/>
      <c r="F185" s="106"/>
      <c r="G185" s="106"/>
      <c r="H185" s="106"/>
      <c r="I185" s="106"/>
      <c r="J185" s="106"/>
      <c r="K185" s="106"/>
      <c r="L185" s="106"/>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c r="CE185" s="106"/>
      <c r="CF185" s="106"/>
      <c r="CG185" s="106"/>
      <c r="CH185" s="106"/>
      <c r="CI185" s="106"/>
      <c r="CJ185" s="106"/>
      <c r="CK185" s="106"/>
      <c r="CL185" s="106"/>
      <c r="CM185" s="106"/>
      <c r="CN185" s="106"/>
      <c r="CO185" s="106"/>
      <c r="CP185" s="106"/>
      <c r="CQ185" s="106"/>
      <c r="CR185" s="106"/>
      <c r="CS185" s="106"/>
      <c r="CT185" s="106"/>
      <c r="CU185" s="106"/>
      <c r="CV185" s="106"/>
      <c r="CW185" s="106"/>
      <c r="CX185" s="106"/>
      <c r="CY185" s="106"/>
      <c r="CZ185" s="106"/>
      <c r="DA185" s="106"/>
      <c r="DB185" s="106"/>
      <c r="DC185" s="106"/>
      <c r="DD185" s="106"/>
      <c r="DE185" s="106"/>
      <c r="DF185" s="106"/>
      <c r="DG185" s="106"/>
      <c r="DH185" s="106"/>
      <c r="DI185" s="106"/>
      <c r="DJ185" s="106"/>
      <c r="DK185" s="106"/>
      <c r="DL185" s="106"/>
      <c r="DM185" s="106"/>
      <c r="DN185" s="106"/>
      <c r="DO185" s="106"/>
      <c r="DP185" s="106"/>
      <c r="DQ185" s="106"/>
      <c r="DR185" s="106"/>
      <c r="DS185" s="106"/>
      <c r="DT185" s="106"/>
      <c r="DU185" s="106"/>
      <c r="DV185" s="106"/>
      <c r="DW185" s="106"/>
      <c r="DX185" s="106"/>
      <c r="DY185" s="106"/>
      <c r="DZ185" s="106"/>
      <c r="EA185" s="106"/>
      <c r="EB185" s="106"/>
      <c r="EC185" s="106"/>
      <c r="ED185" s="106"/>
      <c r="EE185" s="106"/>
      <c r="EF185" s="106"/>
      <c r="EG185" s="106"/>
      <c r="EH185" s="106"/>
      <c r="EI185" s="106"/>
      <c r="EJ185" s="106"/>
      <c r="EK185" s="106"/>
      <c r="EL185" s="106"/>
      <c r="EM185" s="106"/>
      <c r="EN185" s="106"/>
      <c r="EO185" s="106"/>
      <c r="EP185" s="106"/>
      <c r="EQ185" s="106"/>
      <c r="ER185" s="106"/>
      <c r="ES185" s="106"/>
      <c r="ET185" s="106"/>
      <c r="EU185" s="106"/>
      <c r="EV185" s="106"/>
      <c r="EW185" s="106"/>
      <c r="EX185" s="106"/>
      <c r="EY185" s="106"/>
      <c r="EZ185" s="106"/>
      <c r="FA185" s="106"/>
      <c r="FB185" s="106"/>
      <c r="FC185" s="106"/>
      <c r="FD185" s="106"/>
      <c r="FE185" s="106"/>
      <c r="FF185" s="106"/>
      <c r="FG185" s="106"/>
      <c r="FH185" s="106"/>
      <c r="FI185" s="106"/>
      <c r="FJ185" s="106"/>
      <c r="FK185" s="106"/>
      <c r="FL185" s="106"/>
      <c r="FM185" s="106"/>
      <c r="FN185" s="106"/>
      <c r="FO185" s="106"/>
      <c r="FP185" s="106"/>
      <c r="FQ185" s="106"/>
      <c r="FR185" s="106"/>
      <c r="FS185" s="106"/>
      <c r="FT185" s="106"/>
      <c r="FU185" s="106"/>
      <c r="FV185" s="106"/>
      <c r="FW185" s="106"/>
      <c r="FX185" s="106"/>
      <c r="FY185" s="106"/>
      <c r="FZ185" s="106"/>
      <c r="GA185" s="106"/>
      <c r="GB185" s="106"/>
      <c r="GC185" s="106"/>
      <c r="GD185" s="106"/>
      <c r="GE185" s="106"/>
      <c r="GF185" s="106"/>
      <c r="GG185" s="106"/>
      <c r="GH185" s="106"/>
      <c r="GI185" s="106"/>
      <c r="GJ185" s="106"/>
      <c r="GK185" s="106"/>
      <c r="GL185" s="106"/>
      <c r="GM185" s="106"/>
      <c r="GN185" s="106"/>
      <c r="GO185" s="106"/>
      <c r="GP185" s="106"/>
      <c r="GQ185" s="106"/>
      <c r="GR185" s="106"/>
      <c r="GS185" s="106"/>
      <c r="GT185" s="106"/>
      <c r="GU185" s="106"/>
      <c r="GV185" s="106"/>
      <c r="GW185" s="106"/>
      <c r="GX185" s="106"/>
      <c r="GY185" s="106"/>
      <c r="GZ185" s="106"/>
      <c r="HA185" s="106"/>
      <c r="HB185" s="106"/>
      <c r="HC185" s="106"/>
      <c r="HD185" s="106"/>
      <c r="HE185" s="106"/>
      <c r="HF185" s="106"/>
      <c r="HG185" s="106"/>
      <c r="HH185" s="106"/>
      <c r="HI185" s="106"/>
    </row>
    <row r="186" spans="1:217" x14ac:dyDescent="0.2">
      <c r="B186" s="106"/>
      <c r="C186" s="106"/>
      <c r="D186" s="106"/>
      <c r="E186" s="106"/>
      <c r="F186" s="106"/>
      <c r="G186" s="106"/>
      <c r="H186" s="106"/>
      <c r="I186" s="106"/>
      <c r="J186" s="106"/>
      <c r="K186" s="106"/>
      <c r="L186" s="106"/>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c r="CE186" s="106"/>
      <c r="CF186" s="106"/>
      <c r="CG186" s="106"/>
      <c r="CH186" s="106"/>
      <c r="CI186" s="106"/>
      <c r="CJ186" s="106"/>
      <c r="CK186" s="106"/>
      <c r="CL186" s="106"/>
      <c r="CM186" s="106"/>
      <c r="CN186" s="106"/>
      <c r="CO186" s="106"/>
      <c r="CP186" s="106"/>
      <c r="CQ186" s="106"/>
      <c r="CR186" s="106"/>
      <c r="CS186" s="106"/>
      <c r="CT186" s="106"/>
      <c r="CU186" s="106"/>
      <c r="CV186" s="106"/>
      <c r="CW186" s="106"/>
      <c r="CX186" s="106"/>
      <c r="CY186" s="106"/>
      <c r="CZ186" s="106"/>
      <c r="DA186" s="106"/>
      <c r="DB186" s="106"/>
      <c r="DC186" s="106"/>
      <c r="DD186" s="106"/>
      <c r="DE186" s="106"/>
      <c r="DF186" s="106"/>
      <c r="DG186" s="106"/>
      <c r="DH186" s="106"/>
      <c r="DI186" s="106"/>
      <c r="DJ186" s="106"/>
      <c r="DK186" s="106"/>
      <c r="DL186" s="106"/>
      <c r="DM186" s="106"/>
      <c r="DN186" s="106"/>
      <c r="DO186" s="106"/>
      <c r="DP186" s="106"/>
      <c r="DQ186" s="106"/>
      <c r="DR186" s="106"/>
      <c r="DS186" s="106"/>
      <c r="DT186" s="106"/>
      <c r="DU186" s="106"/>
      <c r="DV186" s="106"/>
      <c r="DW186" s="106"/>
      <c r="DX186" s="106"/>
      <c r="DY186" s="106"/>
      <c r="DZ186" s="106"/>
      <c r="EA186" s="106"/>
      <c r="EB186" s="106"/>
      <c r="EC186" s="106"/>
      <c r="ED186" s="106"/>
      <c r="EE186" s="106"/>
      <c r="EF186" s="106"/>
      <c r="EG186" s="106"/>
      <c r="EH186" s="106"/>
      <c r="EI186" s="106"/>
      <c r="EJ186" s="106"/>
      <c r="EK186" s="106"/>
      <c r="EL186" s="106"/>
      <c r="EM186" s="106"/>
      <c r="EN186" s="106"/>
      <c r="EO186" s="106"/>
      <c r="EP186" s="106"/>
      <c r="EQ186" s="106"/>
      <c r="ER186" s="106"/>
      <c r="ES186" s="106"/>
      <c r="ET186" s="106"/>
      <c r="EU186" s="106"/>
      <c r="EV186" s="106"/>
      <c r="EW186" s="106"/>
      <c r="EX186" s="106"/>
      <c r="EY186" s="106"/>
      <c r="EZ186" s="106"/>
      <c r="FA186" s="106"/>
      <c r="FB186" s="106"/>
      <c r="FC186" s="106"/>
      <c r="FD186" s="106"/>
      <c r="FE186" s="106"/>
      <c r="FF186" s="106"/>
      <c r="FG186" s="106"/>
      <c r="FH186" s="106"/>
      <c r="FI186" s="106"/>
      <c r="FJ186" s="106"/>
      <c r="FK186" s="106"/>
      <c r="FL186" s="106"/>
      <c r="FM186" s="106"/>
      <c r="FN186" s="106"/>
      <c r="FO186" s="106"/>
      <c r="FP186" s="106"/>
      <c r="FQ186" s="106"/>
      <c r="FR186" s="106"/>
      <c r="FS186" s="106"/>
      <c r="FT186" s="106"/>
      <c r="FU186" s="106"/>
      <c r="FV186" s="106"/>
      <c r="FW186" s="106"/>
      <c r="FX186" s="106"/>
      <c r="FY186" s="106"/>
      <c r="FZ186" s="106"/>
      <c r="GA186" s="106"/>
      <c r="GB186" s="106"/>
      <c r="GC186" s="106"/>
      <c r="GD186" s="106"/>
      <c r="GE186" s="106"/>
      <c r="GF186" s="106"/>
      <c r="GG186" s="106"/>
      <c r="GH186" s="106"/>
      <c r="GI186" s="106"/>
      <c r="GJ186" s="106"/>
      <c r="GK186" s="106"/>
      <c r="GL186" s="106"/>
      <c r="GM186" s="106"/>
      <c r="GN186" s="106"/>
      <c r="GO186" s="106"/>
      <c r="GP186" s="106"/>
      <c r="GQ186" s="106"/>
      <c r="GR186" s="106"/>
      <c r="GS186" s="106"/>
      <c r="GT186" s="106"/>
      <c r="GU186" s="106"/>
      <c r="GV186" s="106"/>
      <c r="GW186" s="106"/>
      <c r="GX186" s="106"/>
      <c r="GY186" s="106"/>
      <c r="GZ186" s="106"/>
      <c r="HA186" s="106"/>
      <c r="HB186" s="106"/>
      <c r="HC186" s="106"/>
      <c r="HD186" s="106"/>
      <c r="HE186" s="106"/>
      <c r="HF186" s="106"/>
      <c r="HG186" s="106"/>
      <c r="HH186" s="106"/>
      <c r="HI186" s="106"/>
    </row>
    <row r="187" spans="1:217" x14ac:dyDescent="0.2">
      <c r="B187" s="106"/>
      <c r="C187" s="106"/>
      <c r="D187" s="106"/>
      <c r="E187" s="106"/>
      <c r="F187" s="106"/>
      <c r="G187" s="106"/>
      <c r="H187" s="106"/>
      <c r="I187" s="106"/>
      <c r="J187" s="106"/>
      <c r="K187" s="106"/>
      <c r="L187" s="106"/>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c r="CE187" s="106"/>
      <c r="CF187" s="106"/>
      <c r="CG187" s="106"/>
      <c r="CH187" s="106"/>
      <c r="CI187" s="106"/>
      <c r="CJ187" s="106"/>
      <c r="CK187" s="106"/>
      <c r="CL187" s="106"/>
      <c r="CM187" s="106"/>
      <c r="CN187" s="106"/>
      <c r="CO187" s="106"/>
      <c r="CP187" s="106"/>
      <c r="CQ187" s="106"/>
      <c r="CR187" s="106"/>
      <c r="CS187" s="106"/>
      <c r="CT187" s="106"/>
      <c r="CU187" s="106"/>
      <c r="CV187" s="106"/>
      <c r="CW187" s="106"/>
      <c r="CX187" s="106"/>
      <c r="CY187" s="106"/>
      <c r="CZ187" s="106"/>
      <c r="DA187" s="106"/>
      <c r="DB187" s="106"/>
      <c r="DC187" s="106"/>
      <c r="DD187" s="106"/>
      <c r="DE187" s="106"/>
      <c r="DF187" s="106"/>
      <c r="DG187" s="106"/>
      <c r="DH187" s="106"/>
      <c r="DI187" s="106"/>
      <c r="DJ187" s="106"/>
      <c r="DK187" s="106"/>
      <c r="DL187" s="106"/>
      <c r="DM187" s="106"/>
      <c r="DN187" s="106"/>
      <c r="DO187" s="106"/>
      <c r="DP187" s="106"/>
      <c r="DQ187" s="106"/>
      <c r="DR187" s="106"/>
      <c r="DS187" s="106"/>
      <c r="DT187" s="106"/>
      <c r="DU187" s="106"/>
      <c r="DV187" s="106"/>
      <c r="DW187" s="106"/>
      <c r="DX187" s="106"/>
      <c r="DY187" s="106"/>
      <c r="DZ187" s="106"/>
      <c r="EA187" s="106"/>
      <c r="EB187" s="106"/>
      <c r="EC187" s="106"/>
      <c r="ED187" s="106"/>
      <c r="EE187" s="106"/>
      <c r="EF187" s="106"/>
      <c r="EG187" s="106"/>
      <c r="EH187" s="106"/>
      <c r="EI187" s="106"/>
      <c r="EJ187" s="106"/>
      <c r="EK187" s="106"/>
      <c r="EL187" s="106"/>
      <c r="EM187" s="106"/>
      <c r="EN187" s="106"/>
      <c r="EO187" s="106"/>
      <c r="EP187" s="106"/>
      <c r="EQ187" s="106"/>
      <c r="ER187" s="106"/>
      <c r="ES187" s="106"/>
      <c r="ET187" s="106"/>
      <c r="EU187" s="106"/>
      <c r="EV187" s="106"/>
      <c r="EW187" s="106"/>
      <c r="EX187" s="106"/>
      <c r="EY187" s="106"/>
      <c r="EZ187" s="106"/>
      <c r="FA187" s="106"/>
      <c r="FB187" s="106"/>
      <c r="FC187" s="106"/>
      <c r="FD187" s="106"/>
      <c r="FE187" s="106"/>
      <c r="FF187" s="106"/>
      <c r="FG187" s="106"/>
      <c r="FH187" s="106"/>
      <c r="FI187" s="106"/>
      <c r="FJ187" s="106"/>
      <c r="FK187" s="106"/>
      <c r="FL187" s="106"/>
      <c r="FM187" s="106"/>
      <c r="FN187" s="106"/>
      <c r="FO187" s="106"/>
      <c r="FP187" s="106"/>
      <c r="FQ187" s="106"/>
      <c r="FR187" s="106"/>
      <c r="FS187" s="106"/>
      <c r="FT187" s="106"/>
      <c r="FU187" s="106"/>
      <c r="FV187" s="106"/>
      <c r="FW187" s="106"/>
      <c r="FX187" s="106"/>
      <c r="FY187" s="106"/>
      <c r="FZ187" s="106"/>
      <c r="GA187" s="106"/>
      <c r="GB187" s="106"/>
      <c r="GC187" s="106"/>
      <c r="GD187" s="106"/>
      <c r="GE187" s="106"/>
      <c r="GF187" s="106"/>
      <c r="GG187" s="106"/>
      <c r="GH187" s="106"/>
      <c r="GI187" s="106"/>
      <c r="GJ187" s="106"/>
      <c r="GK187" s="106"/>
      <c r="GL187" s="106"/>
      <c r="GM187" s="106"/>
      <c r="GN187" s="106"/>
      <c r="GO187" s="106"/>
      <c r="GP187" s="106"/>
      <c r="GQ187" s="106"/>
      <c r="GR187" s="106"/>
      <c r="GS187" s="106"/>
      <c r="GT187" s="106"/>
      <c r="GU187" s="106"/>
      <c r="GV187" s="106"/>
      <c r="GW187" s="106"/>
      <c r="GX187" s="106"/>
      <c r="GY187" s="106"/>
      <c r="GZ187" s="106"/>
      <c r="HA187" s="106"/>
      <c r="HB187" s="106"/>
      <c r="HC187" s="106"/>
      <c r="HD187" s="106"/>
      <c r="HE187" s="106"/>
      <c r="HF187" s="106"/>
      <c r="HG187" s="106"/>
      <c r="HH187" s="106"/>
      <c r="HI187" s="106"/>
    </row>
    <row r="188" spans="1:217" x14ac:dyDescent="0.2">
      <c r="B188" s="106"/>
      <c r="C188" s="106"/>
      <c r="D188" s="106"/>
      <c r="E188" s="106"/>
      <c r="F188" s="106"/>
      <c r="G188" s="106"/>
      <c r="H188" s="106"/>
      <c r="I188" s="106"/>
      <c r="J188" s="106"/>
      <c r="K188" s="106"/>
      <c r="L188" s="106"/>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c r="CE188" s="106"/>
      <c r="CF188" s="106"/>
      <c r="CG188" s="106"/>
      <c r="CH188" s="106"/>
      <c r="CI188" s="106"/>
      <c r="CJ188" s="106"/>
      <c r="CK188" s="106"/>
      <c r="CL188" s="106"/>
      <c r="CM188" s="106"/>
      <c r="CN188" s="106"/>
      <c r="CO188" s="106"/>
      <c r="CP188" s="106"/>
      <c r="CQ188" s="106"/>
      <c r="CR188" s="106"/>
      <c r="CS188" s="106"/>
      <c r="CT188" s="106"/>
      <c r="CU188" s="106"/>
      <c r="CV188" s="106"/>
      <c r="CW188" s="106"/>
      <c r="CX188" s="106"/>
      <c r="CY188" s="106"/>
      <c r="CZ188" s="106"/>
      <c r="DA188" s="106"/>
      <c r="DB188" s="106"/>
      <c r="DC188" s="106"/>
      <c r="DD188" s="106"/>
      <c r="DE188" s="106"/>
      <c r="DF188" s="106"/>
      <c r="DG188" s="106"/>
      <c r="DH188" s="106"/>
      <c r="DI188" s="106"/>
      <c r="DJ188" s="106"/>
      <c r="DK188" s="106"/>
      <c r="DL188" s="106"/>
      <c r="DM188" s="106"/>
      <c r="DN188" s="106"/>
      <c r="DO188" s="106"/>
      <c r="DP188" s="106"/>
      <c r="DQ188" s="106"/>
      <c r="DR188" s="106"/>
      <c r="DS188" s="106"/>
      <c r="DT188" s="106"/>
      <c r="DU188" s="106"/>
      <c r="DV188" s="106"/>
      <c r="DW188" s="106"/>
      <c r="DX188" s="106"/>
      <c r="DY188" s="106"/>
      <c r="DZ188" s="106"/>
      <c r="EA188" s="106"/>
      <c r="EB188" s="106"/>
      <c r="EC188" s="106"/>
      <c r="ED188" s="106"/>
      <c r="EE188" s="106"/>
      <c r="EF188" s="106"/>
      <c r="EG188" s="106"/>
      <c r="EH188" s="106"/>
      <c r="EI188" s="106"/>
      <c r="EJ188" s="106"/>
      <c r="EK188" s="106"/>
      <c r="EL188" s="106"/>
      <c r="EM188" s="106"/>
      <c r="EN188" s="106"/>
      <c r="EO188" s="106"/>
      <c r="EP188" s="106"/>
      <c r="EQ188" s="106"/>
      <c r="ER188" s="106"/>
      <c r="ES188" s="106"/>
      <c r="ET188" s="106"/>
      <c r="EU188" s="106"/>
      <c r="EV188" s="106"/>
      <c r="EW188" s="106"/>
      <c r="EX188" s="106"/>
      <c r="EY188" s="106"/>
      <c r="EZ188" s="106"/>
      <c r="FA188" s="106"/>
      <c r="FB188" s="106"/>
      <c r="FC188" s="106"/>
      <c r="FD188" s="106"/>
      <c r="FE188" s="106"/>
      <c r="FF188" s="106"/>
      <c r="FG188" s="106"/>
      <c r="FH188" s="106"/>
      <c r="FI188" s="106"/>
      <c r="FJ188" s="106"/>
      <c r="FK188" s="106"/>
      <c r="FL188" s="106"/>
      <c r="FM188" s="106"/>
      <c r="FN188" s="106"/>
      <c r="FO188" s="106"/>
      <c r="FP188" s="106"/>
      <c r="FQ188" s="106"/>
      <c r="FR188" s="106"/>
      <c r="FS188" s="106"/>
      <c r="FT188" s="106"/>
      <c r="FU188" s="106"/>
      <c r="FV188" s="106"/>
      <c r="FW188" s="106"/>
      <c r="FX188" s="106"/>
      <c r="FY188" s="106"/>
      <c r="FZ188" s="106"/>
      <c r="GA188" s="106"/>
      <c r="GB188" s="106"/>
      <c r="GC188" s="106"/>
      <c r="GD188" s="106"/>
      <c r="GE188" s="106"/>
      <c r="GF188" s="106"/>
      <c r="GG188" s="106"/>
      <c r="GH188" s="106"/>
      <c r="GI188" s="106"/>
      <c r="GJ188" s="106"/>
      <c r="GK188" s="106"/>
      <c r="GL188" s="106"/>
      <c r="GM188" s="106"/>
      <c r="GN188" s="106"/>
      <c r="GO188" s="106"/>
      <c r="GP188" s="106"/>
      <c r="GQ188" s="106"/>
      <c r="GR188" s="106"/>
      <c r="GS188" s="106"/>
      <c r="GT188" s="106"/>
      <c r="GU188" s="106"/>
      <c r="GV188" s="106"/>
      <c r="GW188" s="106"/>
      <c r="GX188" s="106"/>
      <c r="GY188" s="106"/>
      <c r="GZ188" s="106"/>
      <c r="HA188" s="106"/>
      <c r="HB188" s="106"/>
      <c r="HC188" s="106"/>
      <c r="HD188" s="106"/>
      <c r="HE188" s="106"/>
      <c r="HF188" s="106"/>
      <c r="HG188" s="106"/>
      <c r="HH188" s="106"/>
      <c r="HI188" s="106"/>
    </row>
    <row r="189" spans="1:217" x14ac:dyDescent="0.2">
      <c r="B189" s="106"/>
      <c r="C189" s="106"/>
      <c r="D189" s="106"/>
      <c r="E189" s="106"/>
      <c r="F189" s="106"/>
      <c r="G189" s="106"/>
      <c r="H189" s="106"/>
      <c r="I189" s="106"/>
      <c r="J189" s="106"/>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c r="CE189" s="106"/>
      <c r="CF189" s="106"/>
      <c r="CG189" s="106"/>
      <c r="CH189" s="106"/>
      <c r="CI189" s="106"/>
      <c r="CJ189" s="106"/>
      <c r="CK189" s="106"/>
      <c r="CL189" s="106"/>
      <c r="CM189" s="106"/>
      <c r="CN189" s="106"/>
      <c r="CO189" s="106"/>
      <c r="CP189" s="106"/>
      <c r="CQ189" s="106"/>
      <c r="CR189" s="106"/>
      <c r="CS189" s="106"/>
      <c r="CT189" s="106"/>
      <c r="CU189" s="106"/>
      <c r="CV189" s="106"/>
      <c r="CW189" s="106"/>
      <c r="CX189" s="106"/>
      <c r="CY189" s="106"/>
      <c r="CZ189" s="106"/>
      <c r="DA189" s="106"/>
      <c r="DB189" s="106"/>
      <c r="DC189" s="106"/>
      <c r="DD189" s="106"/>
      <c r="DE189" s="106"/>
      <c r="DF189" s="106"/>
      <c r="DG189" s="106"/>
      <c r="DH189" s="106"/>
      <c r="DI189" s="106"/>
      <c r="DJ189" s="106"/>
      <c r="DK189" s="106"/>
      <c r="DL189" s="106"/>
      <c r="DM189" s="106"/>
      <c r="DN189" s="106"/>
      <c r="DO189" s="106"/>
      <c r="DP189" s="106"/>
      <c r="DQ189" s="106"/>
      <c r="DR189" s="106"/>
      <c r="DS189" s="106"/>
      <c r="DT189" s="106"/>
      <c r="DU189" s="106"/>
      <c r="DV189" s="106"/>
      <c r="DW189" s="106"/>
      <c r="DX189" s="106"/>
      <c r="DY189" s="106"/>
      <c r="DZ189" s="106"/>
      <c r="EA189" s="106"/>
      <c r="EB189" s="106"/>
      <c r="EC189" s="106"/>
      <c r="ED189" s="106"/>
      <c r="EE189" s="106"/>
      <c r="EF189" s="106"/>
      <c r="EG189" s="106"/>
      <c r="EH189" s="106"/>
      <c r="EI189" s="106"/>
      <c r="EJ189" s="106"/>
      <c r="EK189" s="106"/>
      <c r="EL189" s="106"/>
      <c r="EM189" s="106"/>
      <c r="EN189" s="106"/>
      <c r="EO189" s="106"/>
      <c r="EP189" s="106"/>
      <c r="EQ189" s="106"/>
      <c r="ER189" s="106"/>
      <c r="ES189" s="106"/>
      <c r="ET189" s="106"/>
      <c r="EU189" s="106"/>
      <c r="EV189" s="106"/>
      <c r="EW189" s="106"/>
      <c r="EX189" s="106"/>
      <c r="EY189" s="106"/>
      <c r="EZ189" s="106"/>
      <c r="FA189" s="106"/>
      <c r="FB189" s="106"/>
      <c r="FC189" s="106"/>
      <c r="FD189" s="106"/>
      <c r="FE189" s="106"/>
      <c r="FF189" s="106"/>
      <c r="FG189" s="106"/>
      <c r="FH189" s="106"/>
      <c r="FI189" s="106"/>
      <c r="FJ189" s="106"/>
      <c r="FK189" s="106"/>
      <c r="FL189" s="106"/>
      <c r="FM189" s="106"/>
      <c r="FN189" s="106"/>
      <c r="FO189" s="106"/>
      <c r="FP189" s="106"/>
      <c r="FQ189" s="106"/>
      <c r="FR189" s="106"/>
      <c r="FS189" s="106"/>
      <c r="FT189" s="106"/>
      <c r="FU189" s="106"/>
      <c r="FV189" s="106"/>
      <c r="FW189" s="106"/>
      <c r="FX189" s="106"/>
      <c r="FY189" s="106"/>
      <c r="FZ189" s="106"/>
      <c r="GA189" s="106"/>
      <c r="GB189" s="106"/>
      <c r="GC189" s="106"/>
      <c r="GD189" s="106"/>
      <c r="GE189" s="106"/>
      <c r="GF189" s="106"/>
      <c r="GG189" s="106"/>
      <c r="GH189" s="106"/>
      <c r="GI189" s="106"/>
      <c r="GJ189" s="106"/>
      <c r="GK189" s="106"/>
      <c r="GL189" s="106"/>
      <c r="GM189" s="106"/>
      <c r="GN189" s="106"/>
      <c r="GO189" s="106"/>
      <c r="GP189" s="106"/>
      <c r="GQ189" s="106"/>
      <c r="GR189" s="106"/>
      <c r="GS189" s="106"/>
      <c r="GT189" s="106"/>
      <c r="GU189" s="106"/>
      <c r="GV189" s="106"/>
      <c r="GW189" s="106"/>
      <c r="GX189" s="106"/>
      <c r="GY189" s="106"/>
      <c r="GZ189" s="106"/>
      <c r="HA189" s="106"/>
      <c r="HB189" s="106"/>
      <c r="HC189" s="106"/>
      <c r="HD189" s="106"/>
      <c r="HE189" s="106"/>
      <c r="HF189" s="106"/>
      <c r="HG189" s="106"/>
      <c r="HH189" s="106"/>
      <c r="HI189" s="106"/>
    </row>
    <row r="190" spans="1:217" x14ac:dyDescent="0.2">
      <c r="B190" s="106"/>
      <c r="C190" s="106"/>
      <c r="D190" s="106"/>
      <c r="E190" s="106"/>
      <c r="F190" s="106"/>
      <c r="G190" s="106"/>
      <c r="H190" s="106"/>
      <c r="I190" s="106"/>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c r="CE190" s="106"/>
      <c r="CF190" s="106"/>
      <c r="CG190" s="106"/>
      <c r="CH190" s="106"/>
      <c r="CI190" s="106"/>
      <c r="CJ190" s="106"/>
      <c r="CK190" s="106"/>
      <c r="CL190" s="106"/>
      <c r="CM190" s="106"/>
      <c r="CN190" s="106"/>
      <c r="CO190" s="106"/>
      <c r="CP190" s="106"/>
      <c r="CQ190" s="106"/>
      <c r="CR190" s="106"/>
      <c r="CS190" s="106"/>
      <c r="CT190" s="106"/>
      <c r="CU190" s="106"/>
      <c r="CV190" s="106"/>
      <c r="CW190" s="106"/>
      <c r="CX190" s="106"/>
      <c r="CY190" s="106"/>
      <c r="CZ190" s="106"/>
      <c r="DA190" s="106"/>
      <c r="DB190" s="106"/>
      <c r="DC190" s="106"/>
      <c r="DD190" s="106"/>
      <c r="DE190" s="106"/>
      <c r="DF190" s="106"/>
      <c r="DG190" s="106"/>
      <c r="DH190" s="106"/>
      <c r="DI190" s="106"/>
      <c r="DJ190" s="106"/>
      <c r="DK190" s="106"/>
      <c r="DL190" s="106"/>
      <c r="DM190" s="106"/>
      <c r="DN190" s="106"/>
      <c r="DO190" s="106"/>
      <c r="DP190" s="106"/>
      <c r="DQ190" s="106"/>
      <c r="DR190" s="106"/>
      <c r="DS190" s="106"/>
      <c r="DT190" s="106"/>
      <c r="DU190" s="106"/>
      <c r="DV190" s="106"/>
      <c r="DW190" s="106"/>
      <c r="DX190" s="106"/>
      <c r="DY190" s="106"/>
      <c r="DZ190" s="106"/>
      <c r="EA190" s="106"/>
      <c r="EB190" s="106"/>
      <c r="EC190" s="106"/>
      <c r="ED190" s="106"/>
      <c r="EE190" s="106"/>
      <c r="EF190" s="106"/>
      <c r="EG190" s="106"/>
      <c r="EH190" s="106"/>
      <c r="EI190" s="106"/>
      <c r="EJ190" s="106"/>
      <c r="EK190" s="106"/>
      <c r="EL190" s="106"/>
      <c r="EM190" s="106"/>
      <c r="EN190" s="106"/>
      <c r="EO190" s="106"/>
      <c r="EP190" s="106"/>
      <c r="EQ190" s="106"/>
      <c r="ER190" s="106"/>
      <c r="ES190" s="106"/>
      <c r="ET190" s="106"/>
      <c r="EU190" s="106"/>
      <c r="EV190" s="106"/>
      <c r="EW190" s="106"/>
      <c r="EX190" s="106"/>
      <c r="EY190" s="106"/>
      <c r="EZ190" s="106"/>
      <c r="FA190" s="106"/>
      <c r="FB190" s="106"/>
      <c r="FC190" s="106"/>
      <c r="FD190" s="106"/>
      <c r="FE190" s="106"/>
      <c r="FF190" s="106"/>
      <c r="FG190" s="106"/>
      <c r="FH190" s="106"/>
      <c r="FI190" s="106"/>
      <c r="FJ190" s="106"/>
      <c r="FK190" s="106"/>
      <c r="FL190" s="106"/>
      <c r="FM190" s="106"/>
      <c r="FN190" s="106"/>
      <c r="FO190" s="106"/>
      <c r="FP190" s="106"/>
      <c r="FQ190" s="106"/>
      <c r="FR190" s="106"/>
      <c r="FS190" s="106"/>
      <c r="FT190" s="106"/>
      <c r="FU190" s="106"/>
      <c r="FV190" s="106"/>
      <c r="FW190" s="106"/>
      <c r="FX190" s="106"/>
      <c r="FY190" s="106"/>
      <c r="FZ190" s="106"/>
      <c r="GA190" s="106"/>
      <c r="GB190" s="106"/>
      <c r="GC190" s="106"/>
      <c r="GD190" s="106"/>
      <c r="GE190" s="106"/>
      <c r="GF190" s="106"/>
      <c r="GG190" s="106"/>
      <c r="GH190" s="106"/>
      <c r="GI190" s="106"/>
      <c r="GJ190" s="106"/>
      <c r="GK190" s="106"/>
      <c r="GL190" s="106"/>
      <c r="GM190" s="106"/>
      <c r="GN190" s="106"/>
      <c r="GO190" s="106"/>
      <c r="GP190" s="106"/>
      <c r="GQ190" s="106"/>
      <c r="GR190" s="106"/>
      <c r="GS190" s="106"/>
      <c r="GT190" s="106"/>
      <c r="GU190" s="106"/>
      <c r="GV190" s="106"/>
      <c r="GW190" s="106"/>
      <c r="GX190" s="106"/>
      <c r="GY190" s="106"/>
      <c r="GZ190" s="106"/>
      <c r="HA190" s="106"/>
      <c r="HB190" s="106"/>
      <c r="HC190" s="106"/>
      <c r="HD190" s="106"/>
      <c r="HE190" s="106"/>
      <c r="HF190" s="106"/>
      <c r="HG190" s="106"/>
      <c r="HH190" s="106"/>
      <c r="HI190" s="106"/>
    </row>
    <row r="191" spans="1:217" x14ac:dyDescent="0.2">
      <c r="B191" s="106"/>
      <c r="C191" s="106"/>
      <c r="D191" s="106"/>
      <c r="E191" s="106"/>
      <c r="F191" s="106"/>
      <c r="G191" s="106"/>
      <c r="H191" s="106"/>
      <c r="I191" s="106"/>
      <c r="J191" s="106"/>
      <c r="K191" s="106"/>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c r="CE191" s="106"/>
      <c r="CF191" s="106"/>
      <c r="CG191" s="106"/>
      <c r="CH191" s="106"/>
      <c r="CI191" s="106"/>
      <c r="CJ191" s="106"/>
      <c r="CK191" s="106"/>
      <c r="CL191" s="106"/>
      <c r="CM191" s="106"/>
      <c r="CN191" s="106"/>
      <c r="CO191" s="106"/>
      <c r="CP191" s="106"/>
      <c r="CQ191" s="106"/>
      <c r="CR191" s="106"/>
      <c r="CS191" s="106"/>
      <c r="CT191" s="106"/>
      <c r="CU191" s="106"/>
      <c r="CV191" s="106"/>
      <c r="CW191" s="106"/>
      <c r="CX191" s="106"/>
      <c r="CY191" s="106"/>
      <c r="CZ191" s="106"/>
      <c r="DA191" s="106"/>
      <c r="DB191" s="106"/>
      <c r="DC191" s="106"/>
      <c r="DD191" s="106"/>
      <c r="DE191" s="106"/>
      <c r="DF191" s="106"/>
      <c r="DG191" s="106"/>
      <c r="DH191" s="106"/>
      <c r="DI191" s="106"/>
      <c r="DJ191" s="106"/>
      <c r="DK191" s="106"/>
      <c r="DL191" s="106"/>
      <c r="DM191" s="106"/>
      <c r="DN191" s="106"/>
      <c r="DO191" s="106"/>
      <c r="DP191" s="106"/>
      <c r="DQ191" s="106"/>
      <c r="DR191" s="106"/>
      <c r="DS191" s="106"/>
      <c r="DT191" s="106"/>
      <c r="DU191" s="106"/>
      <c r="DV191" s="106"/>
      <c r="DW191" s="106"/>
      <c r="DX191" s="106"/>
      <c r="DY191" s="106"/>
      <c r="DZ191" s="106"/>
      <c r="EA191" s="106"/>
      <c r="EB191" s="106"/>
      <c r="EC191" s="106"/>
      <c r="ED191" s="106"/>
      <c r="EE191" s="106"/>
      <c r="EF191" s="106"/>
      <c r="EG191" s="106"/>
      <c r="EH191" s="106"/>
      <c r="EI191" s="106"/>
      <c r="EJ191" s="106"/>
      <c r="EK191" s="106"/>
      <c r="EL191" s="106"/>
      <c r="EM191" s="106"/>
      <c r="EN191" s="106"/>
      <c r="EO191" s="106"/>
      <c r="EP191" s="106"/>
      <c r="EQ191" s="106"/>
      <c r="ER191" s="106"/>
      <c r="ES191" s="106"/>
      <c r="ET191" s="106"/>
      <c r="EU191" s="106"/>
      <c r="EV191" s="106"/>
      <c r="EW191" s="106"/>
      <c r="EX191" s="106"/>
      <c r="EY191" s="106"/>
      <c r="EZ191" s="106"/>
      <c r="FA191" s="106"/>
      <c r="FB191" s="106"/>
      <c r="FC191" s="106"/>
      <c r="FD191" s="106"/>
      <c r="FE191" s="106"/>
      <c r="FF191" s="106"/>
      <c r="FG191" s="106"/>
      <c r="FH191" s="106"/>
      <c r="FI191" s="106"/>
      <c r="FJ191" s="106"/>
      <c r="FK191" s="106"/>
      <c r="FL191" s="106"/>
      <c r="FM191" s="106"/>
      <c r="FN191" s="106"/>
      <c r="FO191" s="106"/>
      <c r="FP191" s="106"/>
      <c r="FQ191" s="106"/>
      <c r="FR191" s="106"/>
      <c r="FS191" s="106"/>
      <c r="FT191" s="106"/>
      <c r="FU191" s="106"/>
      <c r="FV191" s="106"/>
      <c r="FW191" s="106"/>
      <c r="FX191" s="106"/>
      <c r="FY191" s="106"/>
      <c r="FZ191" s="106"/>
      <c r="GA191" s="106"/>
      <c r="GB191" s="106"/>
      <c r="GC191" s="106"/>
      <c r="GD191" s="106"/>
      <c r="GE191" s="106"/>
      <c r="GF191" s="106"/>
      <c r="GG191" s="106"/>
      <c r="GH191" s="106"/>
      <c r="GI191" s="106"/>
      <c r="GJ191" s="106"/>
      <c r="GK191" s="106"/>
      <c r="GL191" s="106"/>
      <c r="GM191" s="106"/>
      <c r="GN191" s="106"/>
      <c r="GO191" s="106"/>
      <c r="GP191" s="106"/>
      <c r="GQ191" s="106"/>
      <c r="GR191" s="106"/>
      <c r="GS191" s="106"/>
      <c r="GT191" s="106"/>
      <c r="GU191" s="106"/>
      <c r="GV191" s="106"/>
      <c r="GW191" s="106"/>
      <c r="GX191" s="106"/>
      <c r="GY191" s="106"/>
      <c r="GZ191" s="106"/>
      <c r="HA191" s="106"/>
      <c r="HB191" s="106"/>
      <c r="HC191" s="106"/>
      <c r="HD191" s="106"/>
      <c r="HE191" s="106"/>
      <c r="HF191" s="106"/>
      <c r="HG191" s="106"/>
      <c r="HH191" s="106"/>
      <c r="HI191" s="106"/>
    </row>
    <row r="192" spans="1:217" x14ac:dyDescent="0.2">
      <c r="B192" s="106"/>
      <c r="C192" s="106"/>
      <c r="D192" s="106"/>
      <c r="E192" s="106"/>
      <c r="F192" s="106"/>
      <c r="G192" s="106"/>
      <c r="H192" s="106"/>
      <c r="I192" s="106"/>
      <c r="J192" s="106"/>
      <c r="K192" s="106"/>
      <c r="L192" s="106"/>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c r="CE192" s="106"/>
      <c r="CF192" s="106"/>
      <c r="CG192" s="106"/>
      <c r="CH192" s="106"/>
      <c r="CI192" s="106"/>
      <c r="CJ192" s="106"/>
      <c r="CK192" s="106"/>
      <c r="CL192" s="106"/>
      <c r="CM192" s="106"/>
      <c r="CN192" s="106"/>
      <c r="CO192" s="106"/>
      <c r="CP192" s="106"/>
      <c r="CQ192" s="106"/>
      <c r="CR192" s="106"/>
      <c r="CS192" s="106"/>
      <c r="CT192" s="106"/>
      <c r="CU192" s="106"/>
      <c r="CV192" s="106"/>
      <c r="CW192" s="106"/>
      <c r="CX192" s="106"/>
      <c r="CY192" s="106"/>
      <c r="CZ192" s="106"/>
      <c r="DA192" s="106"/>
      <c r="DB192" s="106"/>
      <c r="DC192" s="106"/>
      <c r="DD192" s="106"/>
      <c r="DE192" s="106"/>
      <c r="DF192" s="106"/>
      <c r="DG192" s="106"/>
      <c r="DH192" s="106"/>
      <c r="DI192" s="106"/>
      <c r="DJ192" s="106"/>
      <c r="DK192" s="106"/>
      <c r="DL192" s="106"/>
      <c r="DM192" s="106"/>
      <c r="DN192" s="106"/>
      <c r="DO192" s="106"/>
      <c r="DP192" s="106"/>
      <c r="DQ192" s="106"/>
      <c r="DR192" s="106"/>
      <c r="DS192" s="106"/>
      <c r="DT192" s="106"/>
      <c r="DU192" s="106"/>
      <c r="DV192" s="106"/>
      <c r="DW192" s="106"/>
      <c r="DX192" s="106"/>
      <c r="DY192" s="106"/>
      <c r="DZ192" s="106"/>
      <c r="EA192" s="106"/>
      <c r="EB192" s="106"/>
      <c r="EC192" s="106"/>
      <c r="ED192" s="106"/>
      <c r="EE192" s="106"/>
      <c r="EF192" s="106"/>
      <c r="EG192" s="106"/>
      <c r="EH192" s="106"/>
      <c r="EI192" s="106"/>
      <c r="EJ192" s="106"/>
      <c r="EK192" s="106"/>
      <c r="EL192" s="106"/>
      <c r="EM192" s="106"/>
      <c r="EN192" s="106"/>
      <c r="EO192" s="106"/>
      <c r="EP192" s="106"/>
      <c r="EQ192" s="106"/>
      <c r="ER192" s="106"/>
      <c r="ES192" s="106"/>
      <c r="ET192" s="106"/>
      <c r="EU192" s="106"/>
      <c r="EV192" s="106"/>
      <c r="EW192" s="106"/>
      <c r="EX192" s="106"/>
      <c r="EY192" s="106"/>
      <c r="EZ192" s="106"/>
      <c r="FA192" s="106"/>
      <c r="FB192" s="106"/>
      <c r="FC192" s="106"/>
      <c r="FD192" s="106"/>
      <c r="FE192" s="106"/>
      <c r="FF192" s="106"/>
      <c r="FG192" s="106"/>
      <c r="FH192" s="106"/>
      <c r="FI192" s="106"/>
      <c r="FJ192" s="106"/>
      <c r="FK192" s="106"/>
      <c r="FL192" s="106"/>
      <c r="FM192" s="106"/>
      <c r="FN192" s="106"/>
      <c r="FO192" s="106"/>
      <c r="FP192" s="106"/>
      <c r="FQ192" s="106"/>
      <c r="FR192" s="106"/>
      <c r="FS192" s="106"/>
      <c r="FT192" s="106"/>
      <c r="FU192" s="106"/>
      <c r="FV192" s="106"/>
      <c r="FW192" s="106"/>
      <c r="FX192" s="106"/>
      <c r="FY192" s="106"/>
      <c r="FZ192" s="106"/>
      <c r="GA192" s="106"/>
      <c r="GB192" s="106"/>
      <c r="GC192" s="106"/>
      <c r="GD192" s="106"/>
      <c r="GE192" s="106"/>
      <c r="GF192" s="106"/>
      <c r="GG192" s="106"/>
      <c r="GH192" s="106"/>
      <c r="GI192" s="106"/>
      <c r="GJ192" s="106"/>
      <c r="GK192" s="106"/>
      <c r="GL192" s="106"/>
      <c r="GM192" s="106"/>
      <c r="GN192" s="106"/>
      <c r="GO192" s="106"/>
      <c r="GP192" s="106"/>
      <c r="GQ192" s="106"/>
      <c r="GR192" s="106"/>
      <c r="GS192" s="106"/>
      <c r="GT192" s="106"/>
      <c r="GU192" s="106"/>
      <c r="GV192" s="106"/>
      <c r="GW192" s="106"/>
      <c r="GX192" s="106"/>
      <c r="GY192" s="106"/>
      <c r="GZ192" s="106"/>
      <c r="HA192" s="106"/>
      <c r="HB192" s="106"/>
      <c r="HC192" s="106"/>
      <c r="HD192" s="106"/>
      <c r="HE192" s="106"/>
      <c r="HF192" s="106"/>
      <c r="HG192" s="106"/>
      <c r="HH192" s="106"/>
      <c r="HI192" s="106"/>
    </row>
    <row r="193" spans="2:217" x14ac:dyDescent="0.2">
      <c r="B193" s="106"/>
      <c r="C193" s="106"/>
      <c r="D193" s="106"/>
      <c r="E193" s="106"/>
      <c r="F193" s="106"/>
      <c r="G193" s="106"/>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c r="CE193" s="106"/>
      <c r="CF193" s="106"/>
      <c r="CG193" s="106"/>
      <c r="CH193" s="106"/>
      <c r="CI193" s="106"/>
      <c r="CJ193" s="106"/>
      <c r="CK193" s="106"/>
      <c r="CL193" s="106"/>
      <c r="CM193" s="106"/>
      <c r="CN193" s="106"/>
      <c r="CO193" s="106"/>
      <c r="CP193" s="106"/>
      <c r="CQ193" s="106"/>
      <c r="CR193" s="106"/>
      <c r="CS193" s="106"/>
      <c r="CT193" s="106"/>
      <c r="CU193" s="106"/>
      <c r="CV193" s="106"/>
      <c r="CW193" s="106"/>
      <c r="CX193" s="106"/>
      <c r="CY193" s="106"/>
      <c r="CZ193" s="106"/>
      <c r="DA193" s="106"/>
      <c r="DB193" s="106"/>
      <c r="DC193" s="106"/>
      <c r="DD193" s="106"/>
      <c r="DE193" s="106"/>
      <c r="DF193" s="106"/>
      <c r="DG193" s="106"/>
      <c r="DH193" s="106"/>
      <c r="DI193" s="106"/>
      <c r="DJ193" s="106"/>
      <c r="DK193" s="106"/>
      <c r="DL193" s="106"/>
      <c r="DM193" s="106"/>
      <c r="DN193" s="106"/>
      <c r="DO193" s="106"/>
      <c r="DP193" s="106"/>
      <c r="DQ193" s="106"/>
      <c r="DR193" s="106"/>
      <c r="DS193" s="106"/>
      <c r="DT193" s="106"/>
      <c r="DU193" s="106"/>
      <c r="DV193" s="106"/>
      <c r="DW193" s="106"/>
      <c r="DX193" s="106"/>
      <c r="DY193" s="106"/>
      <c r="DZ193" s="106"/>
      <c r="EA193" s="106"/>
      <c r="EB193" s="106"/>
      <c r="EC193" s="106"/>
      <c r="ED193" s="106"/>
      <c r="EE193" s="106"/>
      <c r="EF193" s="106"/>
      <c r="EG193" s="106"/>
      <c r="EH193" s="106"/>
      <c r="EI193" s="106"/>
      <c r="EJ193" s="106"/>
      <c r="EK193" s="106"/>
      <c r="EL193" s="106"/>
      <c r="EM193" s="106"/>
      <c r="EN193" s="106"/>
      <c r="EO193" s="106"/>
      <c r="EP193" s="106"/>
      <c r="EQ193" s="106"/>
      <c r="ER193" s="106"/>
      <c r="ES193" s="106"/>
      <c r="ET193" s="106"/>
      <c r="EU193" s="106"/>
      <c r="EV193" s="106"/>
      <c r="EW193" s="106"/>
      <c r="EX193" s="106"/>
      <c r="EY193" s="106"/>
      <c r="EZ193" s="106"/>
      <c r="FA193" s="106"/>
      <c r="FB193" s="106"/>
      <c r="FC193" s="106"/>
      <c r="FD193" s="106"/>
      <c r="FE193" s="106"/>
      <c r="FF193" s="106"/>
      <c r="FG193" s="106"/>
      <c r="FH193" s="106"/>
      <c r="FI193" s="106"/>
      <c r="FJ193" s="106"/>
      <c r="FK193" s="106"/>
      <c r="FL193" s="106"/>
      <c r="FM193" s="106"/>
      <c r="FN193" s="106"/>
      <c r="FO193" s="106"/>
      <c r="FP193" s="106"/>
      <c r="FQ193" s="106"/>
      <c r="FR193" s="106"/>
      <c r="FS193" s="106"/>
      <c r="FT193" s="106"/>
      <c r="FU193" s="106"/>
      <c r="FV193" s="106"/>
      <c r="FW193" s="106"/>
      <c r="FX193" s="106"/>
      <c r="FY193" s="106"/>
      <c r="FZ193" s="106"/>
      <c r="GA193" s="106"/>
      <c r="GB193" s="106"/>
      <c r="GC193" s="106"/>
      <c r="GD193" s="106"/>
      <c r="GE193" s="106"/>
      <c r="GF193" s="106"/>
      <c r="GG193" s="106"/>
      <c r="GH193" s="106"/>
      <c r="GI193" s="106"/>
      <c r="GJ193" s="106"/>
      <c r="GK193" s="106"/>
      <c r="GL193" s="106"/>
      <c r="GM193" s="106"/>
      <c r="GN193" s="106"/>
      <c r="GO193" s="106"/>
      <c r="GP193" s="106"/>
      <c r="GQ193" s="106"/>
      <c r="GR193" s="106"/>
      <c r="GS193" s="106"/>
      <c r="GT193" s="106"/>
      <c r="GU193" s="106"/>
      <c r="GV193" s="106"/>
      <c r="GW193" s="106"/>
      <c r="GX193" s="106"/>
      <c r="GY193" s="106"/>
      <c r="GZ193" s="106"/>
      <c r="HA193" s="106"/>
      <c r="HB193" s="106"/>
      <c r="HC193" s="106"/>
      <c r="HD193" s="106"/>
      <c r="HE193" s="106"/>
      <c r="HF193" s="106"/>
      <c r="HG193" s="106"/>
      <c r="HH193" s="106"/>
      <c r="HI193" s="106"/>
    </row>
    <row r="194" spans="2:217" x14ac:dyDescent="0.2">
      <c r="B194" s="106"/>
      <c r="C194" s="106"/>
      <c r="D194" s="106"/>
      <c r="E194" s="106"/>
      <c r="F194" s="106"/>
      <c r="G194" s="106"/>
      <c r="H194" s="106"/>
      <c r="I194" s="106"/>
      <c r="J194" s="106"/>
      <c r="K194" s="106"/>
      <c r="L194" s="106"/>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c r="CE194" s="106"/>
      <c r="CF194" s="106"/>
      <c r="CG194" s="106"/>
      <c r="CH194" s="106"/>
      <c r="CI194" s="106"/>
      <c r="CJ194" s="106"/>
      <c r="CK194" s="106"/>
      <c r="CL194" s="106"/>
      <c r="CM194" s="106"/>
      <c r="CN194" s="106"/>
      <c r="CO194" s="106"/>
      <c r="CP194" s="106"/>
      <c r="CQ194" s="106"/>
      <c r="CR194" s="106"/>
      <c r="CS194" s="106"/>
      <c r="CT194" s="106"/>
      <c r="CU194" s="106"/>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c r="DZ194" s="106"/>
      <c r="EA194" s="106"/>
      <c r="EB194" s="106"/>
      <c r="EC194" s="106"/>
      <c r="ED194" s="106"/>
      <c r="EE194" s="106"/>
      <c r="EF194" s="106"/>
      <c r="EG194" s="106"/>
      <c r="EH194" s="106"/>
      <c r="EI194" s="106"/>
      <c r="EJ194" s="106"/>
      <c r="EK194" s="106"/>
      <c r="EL194" s="106"/>
      <c r="EM194" s="106"/>
      <c r="EN194" s="106"/>
      <c r="EO194" s="106"/>
      <c r="EP194" s="106"/>
      <c r="EQ194" s="106"/>
      <c r="ER194" s="106"/>
      <c r="ES194" s="106"/>
      <c r="ET194" s="106"/>
      <c r="EU194" s="106"/>
      <c r="EV194" s="106"/>
      <c r="EW194" s="106"/>
      <c r="EX194" s="106"/>
      <c r="EY194" s="106"/>
      <c r="EZ194" s="106"/>
      <c r="FA194" s="106"/>
      <c r="FB194" s="106"/>
      <c r="FC194" s="106"/>
      <c r="FD194" s="106"/>
      <c r="FE194" s="106"/>
      <c r="FF194" s="106"/>
      <c r="FG194" s="106"/>
      <c r="FH194" s="106"/>
      <c r="FI194" s="106"/>
      <c r="FJ194" s="106"/>
      <c r="FK194" s="106"/>
      <c r="FL194" s="106"/>
      <c r="FM194" s="106"/>
      <c r="FN194" s="106"/>
      <c r="FO194" s="106"/>
      <c r="FP194" s="106"/>
      <c r="FQ194" s="106"/>
      <c r="FR194" s="106"/>
      <c r="FS194" s="106"/>
      <c r="FT194" s="106"/>
      <c r="FU194" s="106"/>
      <c r="FV194" s="106"/>
      <c r="FW194" s="106"/>
      <c r="FX194" s="106"/>
      <c r="FY194" s="106"/>
      <c r="FZ194" s="106"/>
      <c r="GA194" s="106"/>
      <c r="GB194" s="106"/>
      <c r="GC194" s="106"/>
      <c r="GD194" s="106"/>
      <c r="GE194" s="106"/>
      <c r="GF194" s="106"/>
      <c r="GG194" s="106"/>
      <c r="GH194" s="106"/>
      <c r="GI194" s="106"/>
      <c r="GJ194" s="106"/>
      <c r="GK194" s="106"/>
      <c r="GL194" s="106"/>
      <c r="GM194" s="106"/>
      <c r="GN194" s="106"/>
      <c r="GO194" s="106"/>
      <c r="GP194" s="106"/>
      <c r="GQ194" s="106"/>
      <c r="GR194" s="106"/>
      <c r="GS194" s="106"/>
      <c r="GT194" s="106"/>
      <c r="GU194" s="106"/>
      <c r="GV194" s="106"/>
      <c r="GW194" s="106"/>
      <c r="GX194" s="106"/>
      <c r="GY194" s="106"/>
      <c r="GZ194" s="106"/>
      <c r="HA194" s="106"/>
      <c r="HB194" s="106"/>
      <c r="HC194" s="106"/>
      <c r="HD194" s="106"/>
      <c r="HE194" s="106"/>
      <c r="HF194" s="106"/>
      <c r="HG194" s="106"/>
      <c r="HH194" s="106"/>
      <c r="HI194" s="106"/>
    </row>
    <row r="195" spans="2:217" x14ac:dyDescent="0.2">
      <c r="B195" s="106"/>
      <c r="C195" s="106"/>
      <c r="D195" s="106"/>
      <c r="E195" s="106"/>
      <c r="F195" s="106"/>
      <c r="G195" s="106"/>
      <c r="H195" s="106"/>
      <c r="I195" s="106"/>
      <c r="J195" s="106"/>
      <c r="K195" s="106"/>
      <c r="L195" s="106"/>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c r="CE195" s="106"/>
      <c r="CF195" s="106"/>
      <c r="CG195" s="106"/>
      <c r="CH195" s="106"/>
      <c r="CI195" s="106"/>
      <c r="CJ195" s="106"/>
      <c r="CK195" s="106"/>
      <c r="CL195" s="106"/>
      <c r="CM195" s="106"/>
      <c r="CN195" s="106"/>
      <c r="CO195" s="106"/>
      <c r="CP195" s="106"/>
      <c r="CQ195" s="106"/>
      <c r="CR195" s="106"/>
      <c r="CS195" s="106"/>
      <c r="CT195" s="106"/>
      <c r="CU195" s="106"/>
      <c r="CV195" s="106"/>
      <c r="CW195" s="106"/>
      <c r="CX195" s="106"/>
      <c r="CY195" s="106"/>
      <c r="CZ195" s="106"/>
      <c r="DA195" s="106"/>
      <c r="DB195" s="106"/>
      <c r="DC195" s="106"/>
      <c r="DD195" s="106"/>
      <c r="DE195" s="106"/>
      <c r="DF195" s="106"/>
      <c r="DG195" s="106"/>
      <c r="DH195" s="106"/>
      <c r="DI195" s="106"/>
      <c r="DJ195" s="106"/>
      <c r="DK195" s="106"/>
      <c r="DL195" s="106"/>
      <c r="DM195" s="106"/>
      <c r="DN195" s="106"/>
      <c r="DO195" s="106"/>
      <c r="DP195" s="106"/>
      <c r="DQ195" s="106"/>
      <c r="DR195" s="106"/>
      <c r="DS195" s="106"/>
      <c r="DT195" s="106"/>
      <c r="DU195" s="106"/>
      <c r="DV195" s="106"/>
      <c r="DW195" s="106"/>
      <c r="DX195" s="106"/>
      <c r="DY195" s="106"/>
      <c r="DZ195" s="106"/>
      <c r="EA195" s="106"/>
      <c r="EB195" s="106"/>
      <c r="EC195" s="106"/>
      <c r="ED195" s="106"/>
      <c r="EE195" s="106"/>
      <c r="EF195" s="106"/>
      <c r="EG195" s="106"/>
      <c r="EH195" s="106"/>
      <c r="EI195" s="106"/>
      <c r="EJ195" s="106"/>
      <c r="EK195" s="106"/>
      <c r="EL195" s="106"/>
      <c r="EM195" s="106"/>
      <c r="EN195" s="106"/>
      <c r="EO195" s="106"/>
      <c r="EP195" s="106"/>
      <c r="EQ195" s="106"/>
      <c r="ER195" s="106"/>
      <c r="ES195" s="106"/>
      <c r="ET195" s="106"/>
      <c r="EU195" s="106"/>
      <c r="EV195" s="106"/>
      <c r="EW195" s="106"/>
      <c r="EX195" s="106"/>
      <c r="EY195" s="106"/>
      <c r="EZ195" s="106"/>
      <c r="FA195" s="106"/>
      <c r="FB195" s="106"/>
      <c r="FC195" s="106"/>
      <c r="FD195" s="106"/>
      <c r="FE195" s="106"/>
      <c r="FF195" s="106"/>
      <c r="FG195" s="106"/>
      <c r="FH195" s="106"/>
      <c r="FI195" s="106"/>
      <c r="FJ195" s="106"/>
      <c r="FK195" s="106"/>
      <c r="FL195" s="106"/>
      <c r="FM195" s="106"/>
      <c r="FN195" s="106"/>
      <c r="FO195" s="106"/>
      <c r="FP195" s="106"/>
      <c r="FQ195" s="106"/>
      <c r="FR195" s="106"/>
      <c r="FS195" s="106"/>
      <c r="FT195" s="106"/>
      <c r="FU195" s="106"/>
      <c r="FV195" s="106"/>
      <c r="FW195" s="106"/>
      <c r="FX195" s="106"/>
      <c r="FY195" s="106"/>
      <c r="FZ195" s="106"/>
      <c r="GA195" s="106"/>
      <c r="GB195" s="106"/>
      <c r="GC195" s="106"/>
      <c r="GD195" s="106"/>
      <c r="GE195" s="106"/>
      <c r="GF195" s="106"/>
      <c r="GG195" s="106"/>
      <c r="GH195" s="106"/>
      <c r="GI195" s="106"/>
      <c r="GJ195" s="106"/>
      <c r="GK195" s="106"/>
      <c r="GL195" s="106"/>
      <c r="GM195" s="106"/>
      <c r="GN195" s="106"/>
      <c r="GO195" s="106"/>
      <c r="GP195" s="106"/>
      <c r="GQ195" s="106"/>
      <c r="GR195" s="106"/>
      <c r="GS195" s="106"/>
      <c r="GT195" s="106"/>
      <c r="GU195" s="106"/>
      <c r="GV195" s="106"/>
      <c r="GW195" s="106"/>
      <c r="GX195" s="106"/>
      <c r="GY195" s="106"/>
      <c r="GZ195" s="106"/>
      <c r="HA195" s="106"/>
      <c r="HB195" s="106"/>
      <c r="HC195" s="106"/>
      <c r="HD195" s="106"/>
      <c r="HE195" s="106"/>
      <c r="HF195" s="106"/>
      <c r="HG195" s="106"/>
      <c r="HH195" s="106"/>
      <c r="HI195" s="106"/>
    </row>
    <row r="196" spans="2:217" x14ac:dyDescent="0.2">
      <c r="B196" s="106"/>
      <c r="C196" s="106"/>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c r="CE196" s="106"/>
      <c r="CF196" s="106"/>
      <c r="CG196" s="106"/>
      <c r="CH196" s="106"/>
      <c r="CI196" s="106"/>
      <c r="CJ196" s="106"/>
      <c r="CK196" s="106"/>
      <c r="CL196" s="106"/>
      <c r="CM196" s="106"/>
      <c r="CN196" s="106"/>
      <c r="CO196" s="106"/>
      <c r="CP196" s="106"/>
      <c r="CQ196" s="106"/>
      <c r="CR196" s="106"/>
      <c r="CS196" s="106"/>
      <c r="CT196" s="106"/>
      <c r="CU196" s="106"/>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c r="DZ196" s="106"/>
      <c r="EA196" s="106"/>
      <c r="EB196" s="106"/>
      <c r="EC196" s="106"/>
      <c r="ED196" s="106"/>
      <c r="EE196" s="106"/>
      <c r="EF196" s="106"/>
      <c r="EG196" s="106"/>
      <c r="EH196" s="106"/>
      <c r="EI196" s="106"/>
      <c r="EJ196" s="106"/>
      <c r="EK196" s="106"/>
      <c r="EL196" s="106"/>
      <c r="EM196" s="106"/>
      <c r="EN196" s="106"/>
      <c r="EO196" s="106"/>
      <c r="EP196" s="106"/>
      <c r="EQ196" s="106"/>
      <c r="ER196" s="106"/>
      <c r="ES196" s="106"/>
      <c r="ET196" s="106"/>
      <c r="EU196" s="106"/>
      <c r="EV196" s="106"/>
      <c r="EW196" s="106"/>
      <c r="EX196" s="106"/>
      <c r="EY196" s="106"/>
      <c r="EZ196" s="106"/>
      <c r="FA196" s="106"/>
      <c r="FB196" s="106"/>
      <c r="FC196" s="106"/>
      <c r="FD196" s="106"/>
      <c r="FE196" s="106"/>
      <c r="FF196" s="106"/>
      <c r="FG196" s="106"/>
      <c r="FH196" s="106"/>
      <c r="FI196" s="106"/>
      <c r="FJ196" s="106"/>
      <c r="FK196" s="106"/>
      <c r="FL196" s="106"/>
      <c r="FM196" s="106"/>
      <c r="FN196" s="106"/>
      <c r="FO196" s="106"/>
      <c r="FP196" s="106"/>
      <c r="FQ196" s="106"/>
      <c r="FR196" s="106"/>
      <c r="FS196" s="106"/>
      <c r="FT196" s="106"/>
      <c r="FU196" s="106"/>
      <c r="FV196" s="106"/>
      <c r="FW196" s="106"/>
      <c r="FX196" s="106"/>
      <c r="FY196" s="106"/>
      <c r="FZ196" s="106"/>
      <c r="GA196" s="106"/>
      <c r="GB196" s="106"/>
      <c r="GC196" s="106"/>
      <c r="GD196" s="106"/>
      <c r="GE196" s="106"/>
      <c r="GF196" s="106"/>
      <c r="GG196" s="106"/>
      <c r="GH196" s="106"/>
      <c r="GI196" s="106"/>
      <c r="GJ196" s="106"/>
      <c r="GK196" s="106"/>
      <c r="GL196" s="106"/>
      <c r="GM196" s="106"/>
      <c r="GN196" s="106"/>
      <c r="GO196" s="106"/>
      <c r="GP196" s="106"/>
      <c r="GQ196" s="106"/>
      <c r="GR196" s="106"/>
      <c r="GS196" s="106"/>
      <c r="GT196" s="106"/>
      <c r="GU196" s="106"/>
      <c r="GV196" s="106"/>
      <c r="GW196" s="106"/>
      <c r="GX196" s="106"/>
      <c r="GY196" s="106"/>
      <c r="GZ196" s="106"/>
      <c r="HA196" s="106"/>
      <c r="HB196" s="106"/>
      <c r="HC196" s="106"/>
      <c r="HD196" s="106"/>
      <c r="HE196" s="106"/>
      <c r="HF196" s="106"/>
      <c r="HG196" s="106"/>
      <c r="HH196" s="106"/>
      <c r="HI196" s="106"/>
    </row>
    <row r="197" spans="2:217" x14ac:dyDescent="0.2">
      <c r="B197" s="106"/>
      <c r="C197" s="106"/>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c r="CE197" s="106"/>
      <c r="CF197" s="106"/>
      <c r="CG197" s="106"/>
      <c r="CH197" s="106"/>
      <c r="CI197" s="106"/>
      <c r="CJ197" s="106"/>
      <c r="CK197" s="106"/>
      <c r="CL197" s="106"/>
      <c r="CM197" s="106"/>
      <c r="CN197" s="106"/>
      <c r="CO197" s="106"/>
      <c r="CP197" s="106"/>
      <c r="CQ197" s="106"/>
      <c r="CR197" s="106"/>
      <c r="CS197" s="106"/>
      <c r="CT197" s="106"/>
      <c r="CU197" s="106"/>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c r="DZ197" s="106"/>
      <c r="EA197" s="106"/>
      <c r="EB197" s="106"/>
      <c r="EC197" s="106"/>
      <c r="ED197" s="106"/>
      <c r="EE197" s="106"/>
      <c r="EF197" s="106"/>
      <c r="EG197" s="106"/>
      <c r="EH197" s="106"/>
      <c r="EI197" s="106"/>
      <c r="EJ197" s="106"/>
      <c r="EK197" s="106"/>
      <c r="EL197" s="106"/>
      <c r="EM197" s="106"/>
      <c r="EN197" s="106"/>
      <c r="EO197" s="106"/>
      <c r="EP197" s="106"/>
      <c r="EQ197" s="106"/>
      <c r="ER197" s="106"/>
      <c r="ES197" s="106"/>
      <c r="ET197" s="106"/>
      <c r="EU197" s="106"/>
      <c r="EV197" s="106"/>
      <c r="EW197" s="106"/>
      <c r="EX197" s="106"/>
      <c r="EY197" s="106"/>
      <c r="EZ197" s="106"/>
      <c r="FA197" s="106"/>
      <c r="FB197" s="106"/>
      <c r="FC197" s="106"/>
      <c r="FD197" s="106"/>
      <c r="FE197" s="106"/>
      <c r="FF197" s="106"/>
      <c r="FG197" s="106"/>
      <c r="FH197" s="106"/>
      <c r="FI197" s="106"/>
      <c r="FJ197" s="106"/>
      <c r="FK197" s="106"/>
      <c r="FL197" s="106"/>
      <c r="FM197" s="106"/>
      <c r="FN197" s="106"/>
      <c r="FO197" s="106"/>
      <c r="FP197" s="106"/>
      <c r="FQ197" s="106"/>
      <c r="FR197" s="106"/>
      <c r="FS197" s="106"/>
      <c r="FT197" s="106"/>
      <c r="FU197" s="106"/>
      <c r="FV197" s="106"/>
      <c r="FW197" s="106"/>
      <c r="FX197" s="106"/>
      <c r="FY197" s="106"/>
      <c r="FZ197" s="106"/>
      <c r="GA197" s="106"/>
      <c r="GB197" s="106"/>
      <c r="GC197" s="106"/>
      <c r="GD197" s="106"/>
      <c r="GE197" s="106"/>
      <c r="GF197" s="106"/>
      <c r="GG197" s="106"/>
      <c r="GH197" s="106"/>
      <c r="GI197" s="106"/>
      <c r="GJ197" s="106"/>
      <c r="GK197" s="106"/>
      <c r="GL197" s="106"/>
      <c r="GM197" s="106"/>
      <c r="GN197" s="106"/>
      <c r="GO197" s="106"/>
      <c r="GP197" s="106"/>
      <c r="GQ197" s="106"/>
      <c r="GR197" s="106"/>
      <c r="GS197" s="106"/>
      <c r="GT197" s="106"/>
      <c r="GU197" s="106"/>
      <c r="GV197" s="106"/>
      <c r="GW197" s="106"/>
      <c r="GX197" s="106"/>
      <c r="GY197" s="106"/>
      <c r="GZ197" s="106"/>
      <c r="HA197" s="106"/>
      <c r="HB197" s="106"/>
      <c r="HC197" s="106"/>
      <c r="HD197" s="106"/>
      <c r="HE197" s="106"/>
      <c r="HF197" s="106"/>
      <c r="HG197" s="106"/>
      <c r="HH197" s="106"/>
      <c r="HI197" s="106"/>
    </row>
    <row r="198" spans="2:217" x14ac:dyDescent="0.2">
      <c r="B198" s="106"/>
      <c r="C198" s="106"/>
      <c r="D198" s="106"/>
      <c r="E198" s="106"/>
      <c r="F198" s="106"/>
      <c r="G198" s="106"/>
      <c r="H198" s="106"/>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c r="CE198" s="106"/>
      <c r="CF198" s="106"/>
      <c r="CG198" s="106"/>
      <c r="CH198" s="106"/>
      <c r="CI198" s="106"/>
      <c r="CJ198" s="106"/>
      <c r="CK198" s="106"/>
      <c r="CL198" s="106"/>
      <c r="CM198" s="106"/>
      <c r="CN198" s="106"/>
      <c r="CO198" s="106"/>
      <c r="CP198" s="106"/>
      <c r="CQ198" s="106"/>
      <c r="CR198" s="106"/>
      <c r="CS198" s="106"/>
      <c r="CT198" s="106"/>
      <c r="CU198" s="106"/>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c r="DZ198" s="106"/>
      <c r="EA198" s="106"/>
      <c r="EB198" s="106"/>
      <c r="EC198" s="106"/>
      <c r="ED198" s="106"/>
      <c r="EE198" s="106"/>
      <c r="EF198" s="106"/>
      <c r="EG198" s="106"/>
      <c r="EH198" s="106"/>
      <c r="EI198" s="106"/>
      <c r="EJ198" s="106"/>
      <c r="EK198" s="106"/>
      <c r="EL198" s="106"/>
      <c r="EM198" s="106"/>
      <c r="EN198" s="106"/>
      <c r="EO198" s="106"/>
      <c r="EP198" s="106"/>
      <c r="EQ198" s="106"/>
      <c r="ER198" s="106"/>
      <c r="ES198" s="106"/>
      <c r="ET198" s="106"/>
      <c r="EU198" s="106"/>
      <c r="EV198" s="106"/>
      <c r="EW198" s="106"/>
      <c r="EX198" s="106"/>
      <c r="EY198" s="106"/>
      <c r="EZ198" s="106"/>
      <c r="FA198" s="106"/>
      <c r="FB198" s="106"/>
      <c r="FC198" s="106"/>
      <c r="FD198" s="106"/>
      <c r="FE198" s="106"/>
      <c r="FF198" s="106"/>
      <c r="FG198" s="106"/>
      <c r="FH198" s="106"/>
      <c r="FI198" s="106"/>
      <c r="FJ198" s="106"/>
      <c r="FK198" s="106"/>
      <c r="FL198" s="106"/>
      <c r="FM198" s="106"/>
      <c r="FN198" s="106"/>
      <c r="FO198" s="106"/>
      <c r="FP198" s="106"/>
      <c r="FQ198" s="106"/>
      <c r="FR198" s="106"/>
      <c r="FS198" s="106"/>
      <c r="FT198" s="106"/>
      <c r="FU198" s="106"/>
      <c r="FV198" s="106"/>
      <c r="FW198" s="106"/>
      <c r="FX198" s="106"/>
      <c r="FY198" s="106"/>
      <c r="FZ198" s="106"/>
      <c r="GA198" s="106"/>
      <c r="GB198" s="106"/>
      <c r="GC198" s="106"/>
      <c r="GD198" s="106"/>
      <c r="GE198" s="106"/>
      <c r="GF198" s="106"/>
      <c r="GG198" s="106"/>
      <c r="GH198" s="106"/>
      <c r="GI198" s="106"/>
      <c r="GJ198" s="106"/>
      <c r="GK198" s="106"/>
      <c r="GL198" s="106"/>
      <c r="GM198" s="106"/>
      <c r="GN198" s="106"/>
      <c r="GO198" s="106"/>
      <c r="GP198" s="106"/>
      <c r="GQ198" s="106"/>
      <c r="GR198" s="106"/>
      <c r="GS198" s="106"/>
      <c r="GT198" s="106"/>
      <c r="GU198" s="106"/>
      <c r="GV198" s="106"/>
      <c r="GW198" s="106"/>
      <c r="GX198" s="106"/>
      <c r="GY198" s="106"/>
      <c r="GZ198" s="106"/>
      <c r="HA198" s="106"/>
      <c r="HB198" s="106"/>
      <c r="HC198" s="106"/>
      <c r="HD198" s="106"/>
      <c r="HE198" s="106"/>
      <c r="HF198" s="106"/>
      <c r="HG198" s="106"/>
      <c r="HH198" s="106"/>
      <c r="HI198" s="106"/>
    </row>
    <row r="199" spans="2:217" x14ac:dyDescent="0.2">
      <c r="B199" s="106"/>
      <c r="C199" s="106"/>
      <c r="D199" s="106"/>
      <c r="E199" s="106"/>
      <c r="F199" s="106"/>
      <c r="G199" s="106"/>
      <c r="H199" s="106"/>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c r="CE199" s="106"/>
      <c r="CF199" s="106"/>
      <c r="CG199" s="106"/>
      <c r="CH199" s="106"/>
      <c r="CI199" s="106"/>
      <c r="CJ199" s="106"/>
      <c r="CK199" s="106"/>
      <c r="CL199" s="106"/>
      <c r="CM199" s="106"/>
      <c r="CN199" s="106"/>
      <c r="CO199" s="106"/>
      <c r="CP199" s="106"/>
      <c r="CQ199" s="106"/>
      <c r="CR199" s="106"/>
      <c r="CS199" s="106"/>
      <c r="CT199" s="106"/>
      <c r="CU199" s="106"/>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c r="DZ199" s="106"/>
      <c r="EA199" s="106"/>
      <c r="EB199" s="106"/>
      <c r="EC199" s="106"/>
      <c r="ED199" s="106"/>
      <c r="EE199" s="106"/>
      <c r="EF199" s="106"/>
      <c r="EG199" s="106"/>
      <c r="EH199" s="106"/>
      <c r="EI199" s="106"/>
      <c r="EJ199" s="106"/>
      <c r="EK199" s="106"/>
      <c r="EL199" s="106"/>
      <c r="EM199" s="106"/>
      <c r="EN199" s="106"/>
      <c r="EO199" s="106"/>
      <c r="EP199" s="106"/>
      <c r="EQ199" s="106"/>
      <c r="ER199" s="106"/>
      <c r="ES199" s="106"/>
      <c r="ET199" s="106"/>
      <c r="EU199" s="106"/>
      <c r="EV199" s="106"/>
      <c r="EW199" s="106"/>
      <c r="EX199" s="106"/>
      <c r="EY199" s="106"/>
      <c r="EZ199" s="106"/>
      <c r="FA199" s="106"/>
      <c r="FB199" s="106"/>
      <c r="FC199" s="106"/>
      <c r="FD199" s="106"/>
      <c r="FE199" s="106"/>
      <c r="FF199" s="106"/>
      <c r="FG199" s="106"/>
      <c r="FH199" s="106"/>
      <c r="FI199" s="106"/>
      <c r="FJ199" s="106"/>
      <c r="FK199" s="106"/>
      <c r="FL199" s="106"/>
      <c r="FM199" s="106"/>
      <c r="FN199" s="106"/>
      <c r="FO199" s="106"/>
      <c r="FP199" s="106"/>
      <c r="FQ199" s="106"/>
      <c r="FR199" s="106"/>
      <c r="FS199" s="106"/>
      <c r="FT199" s="106"/>
      <c r="FU199" s="106"/>
      <c r="FV199" s="106"/>
      <c r="FW199" s="106"/>
      <c r="FX199" s="106"/>
      <c r="FY199" s="106"/>
      <c r="FZ199" s="106"/>
      <c r="GA199" s="106"/>
      <c r="GB199" s="106"/>
      <c r="GC199" s="106"/>
      <c r="GD199" s="106"/>
      <c r="GE199" s="106"/>
      <c r="GF199" s="106"/>
      <c r="GG199" s="106"/>
      <c r="GH199" s="106"/>
      <c r="GI199" s="106"/>
      <c r="GJ199" s="106"/>
      <c r="GK199" s="106"/>
      <c r="GL199" s="106"/>
      <c r="GM199" s="106"/>
      <c r="GN199" s="106"/>
      <c r="GO199" s="106"/>
      <c r="GP199" s="106"/>
      <c r="GQ199" s="106"/>
      <c r="GR199" s="106"/>
      <c r="GS199" s="106"/>
      <c r="GT199" s="106"/>
      <c r="GU199" s="106"/>
      <c r="GV199" s="106"/>
      <c r="GW199" s="106"/>
      <c r="GX199" s="106"/>
      <c r="GY199" s="106"/>
      <c r="GZ199" s="106"/>
      <c r="HA199" s="106"/>
      <c r="HB199" s="106"/>
      <c r="HC199" s="106"/>
      <c r="HD199" s="106"/>
      <c r="HE199" s="106"/>
      <c r="HF199" s="106"/>
      <c r="HG199" s="106"/>
      <c r="HH199" s="106"/>
      <c r="HI199" s="106"/>
    </row>
    <row r="200" spans="2:217" x14ac:dyDescent="0.2">
      <c r="B200" s="106"/>
      <c r="C200" s="106"/>
      <c r="D200" s="106"/>
      <c r="E200" s="106"/>
      <c r="F200" s="106"/>
      <c r="G200" s="106"/>
      <c r="H200" s="106"/>
      <c r="I200" s="106"/>
      <c r="J200" s="106"/>
      <c r="K200" s="106"/>
      <c r="L200" s="106"/>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c r="CE200" s="106"/>
      <c r="CF200" s="106"/>
      <c r="CG200" s="106"/>
      <c r="CH200" s="106"/>
      <c r="CI200" s="106"/>
      <c r="CJ200" s="106"/>
      <c r="CK200" s="106"/>
      <c r="CL200" s="106"/>
      <c r="CM200" s="106"/>
      <c r="CN200" s="106"/>
      <c r="CO200" s="106"/>
      <c r="CP200" s="106"/>
      <c r="CQ200" s="106"/>
      <c r="CR200" s="106"/>
      <c r="CS200" s="106"/>
      <c r="CT200" s="106"/>
      <c r="CU200" s="106"/>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106"/>
      <c r="EM200" s="106"/>
      <c r="EN200" s="106"/>
      <c r="EO200" s="106"/>
      <c r="EP200" s="106"/>
      <c r="EQ200" s="106"/>
      <c r="ER200" s="106"/>
      <c r="ES200" s="106"/>
      <c r="ET200" s="106"/>
      <c r="EU200" s="106"/>
      <c r="EV200" s="106"/>
      <c r="EW200" s="106"/>
      <c r="EX200" s="106"/>
      <c r="EY200" s="106"/>
      <c r="EZ200" s="106"/>
      <c r="FA200" s="106"/>
      <c r="FB200" s="106"/>
      <c r="FC200" s="106"/>
      <c r="FD200" s="106"/>
      <c r="FE200" s="106"/>
      <c r="FF200" s="106"/>
      <c r="FG200" s="106"/>
      <c r="FH200" s="106"/>
      <c r="FI200" s="106"/>
      <c r="FJ200" s="106"/>
      <c r="FK200" s="106"/>
      <c r="FL200" s="106"/>
      <c r="FM200" s="106"/>
      <c r="FN200" s="106"/>
      <c r="FO200" s="106"/>
      <c r="FP200" s="106"/>
      <c r="FQ200" s="106"/>
      <c r="FR200" s="106"/>
      <c r="FS200" s="106"/>
      <c r="FT200" s="106"/>
      <c r="FU200" s="106"/>
      <c r="FV200" s="106"/>
      <c r="FW200" s="106"/>
      <c r="FX200" s="106"/>
      <c r="FY200" s="106"/>
      <c r="FZ200" s="106"/>
      <c r="GA200" s="106"/>
      <c r="GB200" s="106"/>
      <c r="GC200" s="106"/>
      <c r="GD200" s="106"/>
      <c r="GE200" s="106"/>
      <c r="GF200" s="106"/>
      <c r="GG200" s="106"/>
      <c r="GH200" s="106"/>
      <c r="GI200" s="106"/>
      <c r="GJ200" s="106"/>
      <c r="GK200" s="106"/>
      <c r="GL200" s="106"/>
      <c r="GM200" s="106"/>
      <c r="GN200" s="106"/>
      <c r="GO200" s="106"/>
      <c r="GP200" s="106"/>
      <c r="GQ200" s="106"/>
      <c r="GR200" s="106"/>
      <c r="GS200" s="106"/>
      <c r="GT200" s="106"/>
      <c r="GU200" s="106"/>
      <c r="GV200" s="106"/>
      <c r="GW200" s="106"/>
      <c r="GX200" s="106"/>
      <c r="GY200" s="106"/>
      <c r="GZ200" s="106"/>
      <c r="HA200" s="106"/>
      <c r="HB200" s="106"/>
      <c r="HC200" s="106"/>
      <c r="HD200" s="106"/>
      <c r="HE200" s="106"/>
      <c r="HF200" s="106"/>
      <c r="HG200" s="106"/>
      <c r="HH200" s="106"/>
      <c r="HI200" s="106"/>
    </row>
    <row r="201" spans="2:217" x14ac:dyDescent="0.2">
      <c r="B201" s="106"/>
      <c r="C201" s="106"/>
      <c r="D201" s="106"/>
      <c r="E201" s="106"/>
      <c r="F201" s="106"/>
      <c r="G201" s="106"/>
      <c r="H201" s="106"/>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c r="CE201" s="106"/>
      <c r="CF201" s="106"/>
      <c r="CG201" s="106"/>
      <c r="CH201" s="106"/>
      <c r="CI201" s="106"/>
      <c r="CJ201" s="106"/>
      <c r="CK201" s="106"/>
      <c r="CL201" s="106"/>
      <c r="CM201" s="106"/>
      <c r="CN201" s="106"/>
      <c r="CO201" s="106"/>
      <c r="CP201" s="106"/>
      <c r="CQ201" s="106"/>
      <c r="CR201" s="106"/>
      <c r="CS201" s="106"/>
      <c r="CT201" s="106"/>
      <c r="CU201" s="106"/>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c r="DZ201" s="106"/>
      <c r="EA201" s="106"/>
      <c r="EB201" s="106"/>
      <c r="EC201" s="106"/>
      <c r="ED201" s="106"/>
      <c r="EE201" s="106"/>
      <c r="EF201" s="106"/>
      <c r="EG201" s="106"/>
      <c r="EH201" s="106"/>
      <c r="EI201" s="106"/>
      <c r="EJ201" s="106"/>
      <c r="EK201" s="106"/>
      <c r="EL201" s="106"/>
      <c r="EM201" s="106"/>
      <c r="EN201" s="106"/>
      <c r="EO201" s="106"/>
      <c r="EP201" s="106"/>
      <c r="EQ201" s="106"/>
      <c r="ER201" s="106"/>
      <c r="ES201" s="106"/>
      <c r="ET201" s="106"/>
      <c r="EU201" s="106"/>
      <c r="EV201" s="106"/>
      <c r="EW201" s="106"/>
      <c r="EX201" s="106"/>
      <c r="EY201" s="106"/>
      <c r="EZ201" s="106"/>
      <c r="FA201" s="106"/>
      <c r="FB201" s="106"/>
      <c r="FC201" s="106"/>
      <c r="FD201" s="106"/>
      <c r="FE201" s="106"/>
      <c r="FF201" s="106"/>
      <c r="FG201" s="106"/>
      <c r="FH201" s="106"/>
      <c r="FI201" s="106"/>
      <c r="FJ201" s="106"/>
      <c r="FK201" s="106"/>
      <c r="FL201" s="106"/>
      <c r="FM201" s="106"/>
      <c r="FN201" s="106"/>
      <c r="FO201" s="106"/>
      <c r="FP201" s="106"/>
      <c r="FQ201" s="106"/>
      <c r="FR201" s="106"/>
      <c r="FS201" s="106"/>
      <c r="FT201" s="106"/>
      <c r="FU201" s="106"/>
      <c r="FV201" s="106"/>
      <c r="FW201" s="106"/>
      <c r="FX201" s="106"/>
      <c r="FY201" s="106"/>
      <c r="FZ201" s="106"/>
      <c r="GA201" s="106"/>
      <c r="GB201" s="106"/>
      <c r="GC201" s="106"/>
      <c r="GD201" s="106"/>
      <c r="GE201" s="106"/>
      <c r="GF201" s="106"/>
      <c r="GG201" s="106"/>
      <c r="GH201" s="106"/>
      <c r="GI201" s="106"/>
      <c r="GJ201" s="106"/>
      <c r="GK201" s="106"/>
      <c r="GL201" s="106"/>
      <c r="GM201" s="106"/>
      <c r="GN201" s="106"/>
      <c r="GO201" s="106"/>
      <c r="GP201" s="106"/>
      <c r="GQ201" s="106"/>
      <c r="GR201" s="106"/>
      <c r="GS201" s="106"/>
      <c r="GT201" s="106"/>
      <c r="GU201" s="106"/>
      <c r="GV201" s="106"/>
      <c r="GW201" s="106"/>
      <c r="GX201" s="106"/>
      <c r="GY201" s="106"/>
      <c r="GZ201" s="106"/>
      <c r="HA201" s="106"/>
      <c r="HB201" s="106"/>
      <c r="HC201" s="106"/>
      <c r="HD201" s="106"/>
      <c r="HE201" s="106"/>
      <c r="HF201" s="106"/>
      <c r="HG201" s="106"/>
      <c r="HH201" s="106"/>
      <c r="HI201" s="106"/>
    </row>
    <row r="202" spans="2:217" x14ac:dyDescent="0.2">
      <c r="B202" s="106"/>
      <c r="C202" s="106"/>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c r="CE202" s="106"/>
      <c r="CF202" s="106"/>
      <c r="CG202" s="106"/>
      <c r="CH202" s="106"/>
      <c r="CI202" s="106"/>
      <c r="CJ202" s="106"/>
      <c r="CK202" s="106"/>
      <c r="CL202" s="106"/>
      <c r="CM202" s="106"/>
      <c r="CN202" s="106"/>
      <c r="CO202" s="106"/>
      <c r="CP202" s="106"/>
      <c r="CQ202" s="106"/>
      <c r="CR202" s="106"/>
      <c r="CS202" s="106"/>
      <c r="CT202" s="106"/>
      <c r="CU202" s="106"/>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c r="DZ202" s="106"/>
      <c r="EA202" s="106"/>
      <c r="EB202" s="106"/>
      <c r="EC202" s="106"/>
      <c r="ED202" s="106"/>
      <c r="EE202" s="106"/>
      <c r="EF202" s="106"/>
      <c r="EG202" s="106"/>
      <c r="EH202" s="106"/>
      <c r="EI202" s="106"/>
      <c r="EJ202" s="106"/>
      <c r="EK202" s="106"/>
      <c r="EL202" s="106"/>
      <c r="EM202" s="106"/>
      <c r="EN202" s="106"/>
      <c r="EO202" s="106"/>
      <c r="EP202" s="106"/>
      <c r="EQ202" s="106"/>
      <c r="ER202" s="106"/>
      <c r="ES202" s="106"/>
      <c r="ET202" s="106"/>
      <c r="EU202" s="106"/>
      <c r="EV202" s="106"/>
      <c r="EW202" s="106"/>
      <c r="EX202" s="106"/>
      <c r="EY202" s="106"/>
      <c r="EZ202" s="106"/>
      <c r="FA202" s="106"/>
      <c r="FB202" s="106"/>
      <c r="FC202" s="106"/>
      <c r="FD202" s="106"/>
      <c r="FE202" s="106"/>
      <c r="FF202" s="106"/>
      <c r="FG202" s="106"/>
      <c r="FH202" s="106"/>
      <c r="FI202" s="106"/>
      <c r="FJ202" s="106"/>
      <c r="FK202" s="106"/>
      <c r="FL202" s="106"/>
      <c r="FM202" s="106"/>
      <c r="FN202" s="106"/>
      <c r="FO202" s="106"/>
      <c r="FP202" s="106"/>
      <c r="FQ202" s="106"/>
      <c r="FR202" s="106"/>
      <c r="FS202" s="106"/>
      <c r="FT202" s="106"/>
      <c r="FU202" s="106"/>
      <c r="FV202" s="106"/>
      <c r="FW202" s="106"/>
      <c r="FX202" s="106"/>
      <c r="FY202" s="106"/>
      <c r="FZ202" s="106"/>
      <c r="GA202" s="106"/>
      <c r="GB202" s="106"/>
      <c r="GC202" s="106"/>
      <c r="GD202" s="106"/>
      <c r="GE202" s="106"/>
      <c r="GF202" s="106"/>
      <c r="GG202" s="106"/>
      <c r="GH202" s="106"/>
      <c r="GI202" s="106"/>
      <c r="GJ202" s="106"/>
      <c r="GK202" s="106"/>
      <c r="GL202" s="106"/>
      <c r="GM202" s="106"/>
      <c r="GN202" s="106"/>
      <c r="GO202" s="106"/>
      <c r="GP202" s="106"/>
      <c r="GQ202" s="106"/>
      <c r="GR202" s="106"/>
      <c r="GS202" s="106"/>
      <c r="GT202" s="106"/>
      <c r="GU202" s="106"/>
      <c r="GV202" s="106"/>
      <c r="GW202" s="106"/>
      <c r="GX202" s="106"/>
      <c r="GY202" s="106"/>
      <c r="GZ202" s="106"/>
      <c r="HA202" s="106"/>
      <c r="HB202" s="106"/>
      <c r="HC202" s="106"/>
      <c r="HD202" s="106"/>
      <c r="HE202" s="106"/>
      <c r="HF202" s="106"/>
      <c r="HG202" s="106"/>
      <c r="HH202" s="106"/>
      <c r="HI202" s="106"/>
    </row>
    <row r="203" spans="2:217" x14ac:dyDescent="0.2">
      <c r="B203" s="106"/>
      <c r="C203" s="10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c r="CE203" s="106"/>
      <c r="CF203" s="106"/>
      <c r="CG203" s="106"/>
      <c r="CH203" s="106"/>
      <c r="CI203" s="106"/>
      <c r="CJ203" s="106"/>
      <c r="CK203" s="106"/>
      <c r="CL203" s="106"/>
      <c r="CM203" s="106"/>
      <c r="CN203" s="106"/>
      <c r="CO203" s="106"/>
      <c r="CP203" s="106"/>
      <c r="CQ203" s="106"/>
      <c r="CR203" s="106"/>
      <c r="CS203" s="106"/>
      <c r="CT203" s="106"/>
      <c r="CU203" s="106"/>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106"/>
      <c r="EM203" s="106"/>
      <c r="EN203" s="106"/>
      <c r="EO203" s="106"/>
      <c r="EP203" s="106"/>
      <c r="EQ203" s="106"/>
      <c r="ER203" s="106"/>
      <c r="ES203" s="106"/>
      <c r="ET203" s="106"/>
      <c r="EU203" s="106"/>
      <c r="EV203" s="106"/>
      <c r="EW203" s="106"/>
      <c r="EX203" s="106"/>
      <c r="EY203" s="106"/>
      <c r="EZ203" s="106"/>
      <c r="FA203" s="106"/>
      <c r="FB203" s="106"/>
      <c r="FC203" s="106"/>
      <c r="FD203" s="106"/>
      <c r="FE203" s="106"/>
      <c r="FF203" s="106"/>
      <c r="FG203" s="106"/>
      <c r="FH203" s="106"/>
      <c r="FI203" s="106"/>
      <c r="FJ203" s="106"/>
      <c r="FK203" s="106"/>
      <c r="FL203" s="106"/>
      <c r="FM203" s="106"/>
      <c r="FN203" s="106"/>
      <c r="FO203" s="106"/>
      <c r="FP203" s="106"/>
      <c r="FQ203" s="106"/>
      <c r="FR203" s="106"/>
      <c r="FS203" s="106"/>
      <c r="FT203" s="106"/>
      <c r="FU203" s="106"/>
      <c r="FV203" s="106"/>
      <c r="FW203" s="106"/>
      <c r="FX203" s="106"/>
      <c r="FY203" s="106"/>
      <c r="FZ203" s="106"/>
      <c r="GA203" s="106"/>
      <c r="GB203" s="106"/>
      <c r="GC203" s="106"/>
      <c r="GD203" s="106"/>
      <c r="GE203" s="106"/>
      <c r="GF203" s="106"/>
      <c r="GG203" s="106"/>
      <c r="GH203" s="106"/>
      <c r="GI203" s="106"/>
      <c r="GJ203" s="106"/>
      <c r="GK203" s="106"/>
      <c r="GL203" s="106"/>
      <c r="GM203" s="106"/>
      <c r="GN203" s="106"/>
      <c r="GO203" s="106"/>
      <c r="GP203" s="106"/>
      <c r="GQ203" s="106"/>
      <c r="GR203" s="106"/>
      <c r="GS203" s="106"/>
      <c r="GT203" s="106"/>
      <c r="GU203" s="106"/>
      <c r="GV203" s="106"/>
      <c r="GW203" s="106"/>
      <c r="GX203" s="106"/>
      <c r="GY203" s="106"/>
      <c r="GZ203" s="106"/>
      <c r="HA203" s="106"/>
      <c r="HB203" s="106"/>
      <c r="HC203" s="106"/>
      <c r="HD203" s="106"/>
      <c r="HE203" s="106"/>
      <c r="HF203" s="106"/>
      <c r="HG203" s="106"/>
      <c r="HH203" s="106"/>
      <c r="HI203" s="106"/>
    </row>
    <row r="204" spans="2:217" x14ac:dyDescent="0.2">
      <c r="B204" s="106"/>
      <c r="C204" s="106"/>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c r="CE204" s="106"/>
      <c r="CF204" s="106"/>
      <c r="CG204" s="106"/>
      <c r="CH204" s="106"/>
      <c r="CI204" s="106"/>
      <c r="CJ204" s="106"/>
      <c r="CK204" s="106"/>
      <c r="CL204" s="106"/>
      <c r="CM204" s="106"/>
      <c r="CN204" s="106"/>
      <c r="CO204" s="106"/>
      <c r="CP204" s="106"/>
      <c r="CQ204" s="106"/>
      <c r="CR204" s="106"/>
      <c r="CS204" s="106"/>
      <c r="CT204" s="106"/>
      <c r="CU204" s="106"/>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106"/>
      <c r="EM204" s="106"/>
      <c r="EN204" s="106"/>
      <c r="EO204" s="106"/>
      <c r="EP204" s="106"/>
      <c r="EQ204" s="106"/>
      <c r="ER204" s="106"/>
      <c r="ES204" s="106"/>
      <c r="ET204" s="106"/>
      <c r="EU204" s="106"/>
      <c r="EV204" s="106"/>
      <c r="EW204" s="106"/>
      <c r="EX204" s="106"/>
      <c r="EY204" s="106"/>
      <c r="EZ204" s="106"/>
      <c r="FA204" s="106"/>
      <c r="FB204" s="106"/>
      <c r="FC204" s="106"/>
      <c r="FD204" s="106"/>
      <c r="FE204" s="106"/>
      <c r="FF204" s="106"/>
      <c r="FG204" s="106"/>
      <c r="FH204" s="106"/>
      <c r="FI204" s="106"/>
      <c r="FJ204" s="106"/>
      <c r="FK204" s="106"/>
      <c r="FL204" s="106"/>
      <c r="FM204" s="106"/>
      <c r="FN204" s="106"/>
      <c r="FO204" s="106"/>
      <c r="FP204" s="106"/>
      <c r="FQ204" s="106"/>
      <c r="FR204" s="106"/>
      <c r="FS204" s="106"/>
      <c r="FT204" s="106"/>
      <c r="FU204" s="106"/>
      <c r="FV204" s="106"/>
      <c r="FW204" s="106"/>
      <c r="FX204" s="106"/>
      <c r="FY204" s="106"/>
      <c r="FZ204" s="106"/>
      <c r="GA204" s="106"/>
      <c r="GB204" s="106"/>
      <c r="GC204" s="106"/>
      <c r="GD204" s="106"/>
      <c r="GE204" s="106"/>
      <c r="GF204" s="106"/>
      <c r="GG204" s="106"/>
      <c r="GH204" s="106"/>
      <c r="GI204" s="106"/>
      <c r="GJ204" s="106"/>
      <c r="GK204" s="106"/>
      <c r="GL204" s="106"/>
      <c r="GM204" s="106"/>
      <c r="GN204" s="106"/>
      <c r="GO204" s="106"/>
      <c r="GP204" s="106"/>
      <c r="GQ204" s="106"/>
      <c r="GR204" s="106"/>
      <c r="GS204" s="106"/>
      <c r="GT204" s="106"/>
      <c r="GU204" s="106"/>
      <c r="GV204" s="106"/>
      <c r="GW204" s="106"/>
      <c r="GX204" s="106"/>
      <c r="GY204" s="106"/>
      <c r="GZ204" s="106"/>
      <c r="HA204" s="106"/>
      <c r="HB204" s="106"/>
      <c r="HC204" s="106"/>
      <c r="HD204" s="106"/>
      <c r="HE204" s="106"/>
      <c r="HF204" s="106"/>
      <c r="HG204" s="106"/>
      <c r="HH204" s="106"/>
      <c r="HI204" s="106"/>
    </row>
    <row r="205" spans="2:217" x14ac:dyDescent="0.2">
      <c r="B205" s="106"/>
      <c r="C205" s="106"/>
      <c r="D205" s="106"/>
      <c r="E205" s="106"/>
      <c r="F205" s="106"/>
      <c r="G205" s="106"/>
      <c r="H205" s="106"/>
      <c r="I205" s="106"/>
      <c r="J205" s="106"/>
      <c r="K205" s="106"/>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c r="CE205" s="106"/>
      <c r="CF205" s="106"/>
      <c r="CG205" s="106"/>
      <c r="CH205" s="106"/>
      <c r="CI205" s="106"/>
      <c r="CJ205" s="106"/>
      <c r="CK205" s="106"/>
      <c r="CL205" s="106"/>
      <c r="CM205" s="106"/>
      <c r="CN205" s="106"/>
      <c r="CO205" s="106"/>
      <c r="CP205" s="106"/>
      <c r="CQ205" s="106"/>
      <c r="CR205" s="106"/>
      <c r="CS205" s="106"/>
      <c r="CT205" s="106"/>
      <c r="CU205" s="106"/>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06"/>
      <c r="EN205" s="106"/>
      <c r="EO205" s="106"/>
      <c r="EP205" s="106"/>
      <c r="EQ205" s="106"/>
      <c r="ER205" s="106"/>
      <c r="ES205" s="106"/>
      <c r="ET205" s="106"/>
      <c r="EU205" s="106"/>
      <c r="EV205" s="106"/>
      <c r="EW205" s="106"/>
      <c r="EX205" s="106"/>
      <c r="EY205" s="106"/>
      <c r="EZ205" s="106"/>
      <c r="FA205" s="106"/>
      <c r="FB205" s="106"/>
      <c r="FC205" s="106"/>
      <c r="FD205" s="106"/>
      <c r="FE205" s="106"/>
      <c r="FF205" s="106"/>
      <c r="FG205" s="106"/>
      <c r="FH205" s="106"/>
      <c r="FI205" s="106"/>
      <c r="FJ205" s="106"/>
      <c r="FK205" s="106"/>
      <c r="FL205" s="106"/>
      <c r="FM205" s="106"/>
      <c r="FN205" s="106"/>
      <c r="FO205" s="106"/>
      <c r="FP205" s="106"/>
      <c r="FQ205" s="106"/>
      <c r="FR205" s="106"/>
      <c r="FS205" s="106"/>
      <c r="FT205" s="106"/>
      <c r="FU205" s="106"/>
      <c r="FV205" s="106"/>
      <c r="FW205" s="106"/>
      <c r="FX205" s="106"/>
      <c r="FY205" s="106"/>
      <c r="FZ205" s="106"/>
      <c r="GA205" s="106"/>
      <c r="GB205" s="106"/>
      <c r="GC205" s="106"/>
      <c r="GD205" s="106"/>
      <c r="GE205" s="106"/>
      <c r="GF205" s="106"/>
      <c r="GG205" s="106"/>
      <c r="GH205" s="106"/>
      <c r="GI205" s="106"/>
      <c r="GJ205" s="106"/>
      <c r="GK205" s="106"/>
      <c r="GL205" s="106"/>
      <c r="GM205" s="106"/>
      <c r="GN205" s="106"/>
      <c r="GO205" s="106"/>
      <c r="GP205" s="106"/>
      <c r="GQ205" s="106"/>
      <c r="GR205" s="106"/>
      <c r="GS205" s="106"/>
      <c r="GT205" s="106"/>
      <c r="GU205" s="106"/>
      <c r="GV205" s="106"/>
      <c r="GW205" s="106"/>
      <c r="GX205" s="106"/>
      <c r="GY205" s="106"/>
      <c r="GZ205" s="106"/>
      <c r="HA205" s="106"/>
      <c r="HB205" s="106"/>
      <c r="HC205" s="106"/>
      <c r="HD205" s="106"/>
      <c r="HE205" s="106"/>
      <c r="HF205" s="106"/>
      <c r="HG205" s="106"/>
      <c r="HH205" s="106"/>
      <c r="HI205" s="106"/>
    </row>
    <row r="206" spans="2:217" x14ac:dyDescent="0.2">
      <c r="B206" s="106"/>
      <c r="C206" s="106"/>
      <c r="D206" s="106"/>
      <c r="E206" s="106"/>
      <c r="F206" s="106"/>
      <c r="G206" s="106"/>
      <c r="H206" s="106"/>
      <c r="I206" s="106"/>
      <c r="J206" s="106"/>
      <c r="K206" s="106"/>
      <c r="L206" s="106"/>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c r="CE206" s="106"/>
      <c r="CF206" s="106"/>
      <c r="CG206" s="106"/>
      <c r="CH206" s="106"/>
      <c r="CI206" s="106"/>
      <c r="CJ206" s="106"/>
      <c r="CK206" s="106"/>
      <c r="CL206" s="106"/>
      <c r="CM206" s="106"/>
      <c r="CN206" s="106"/>
      <c r="CO206" s="106"/>
      <c r="CP206" s="106"/>
      <c r="CQ206" s="106"/>
      <c r="CR206" s="106"/>
      <c r="CS206" s="106"/>
      <c r="CT206" s="106"/>
      <c r="CU206" s="106"/>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106"/>
      <c r="EM206" s="106"/>
      <c r="EN206" s="106"/>
      <c r="EO206" s="106"/>
      <c r="EP206" s="106"/>
      <c r="EQ206" s="106"/>
      <c r="ER206" s="106"/>
      <c r="ES206" s="106"/>
      <c r="ET206" s="106"/>
      <c r="EU206" s="106"/>
      <c r="EV206" s="106"/>
      <c r="EW206" s="106"/>
      <c r="EX206" s="106"/>
      <c r="EY206" s="106"/>
      <c r="EZ206" s="106"/>
      <c r="FA206" s="106"/>
      <c r="FB206" s="106"/>
      <c r="FC206" s="106"/>
      <c r="FD206" s="106"/>
      <c r="FE206" s="106"/>
      <c r="FF206" s="106"/>
      <c r="FG206" s="106"/>
      <c r="FH206" s="106"/>
      <c r="FI206" s="106"/>
      <c r="FJ206" s="106"/>
      <c r="FK206" s="106"/>
      <c r="FL206" s="106"/>
      <c r="FM206" s="106"/>
      <c r="FN206" s="106"/>
      <c r="FO206" s="106"/>
      <c r="FP206" s="106"/>
      <c r="FQ206" s="106"/>
      <c r="FR206" s="106"/>
      <c r="FS206" s="106"/>
      <c r="FT206" s="106"/>
      <c r="FU206" s="106"/>
      <c r="FV206" s="106"/>
      <c r="FW206" s="106"/>
      <c r="FX206" s="106"/>
      <c r="FY206" s="106"/>
      <c r="FZ206" s="106"/>
      <c r="GA206" s="106"/>
      <c r="GB206" s="106"/>
      <c r="GC206" s="106"/>
      <c r="GD206" s="106"/>
      <c r="GE206" s="106"/>
      <c r="GF206" s="106"/>
      <c r="GG206" s="106"/>
      <c r="GH206" s="106"/>
      <c r="GI206" s="106"/>
      <c r="GJ206" s="106"/>
      <c r="GK206" s="106"/>
      <c r="GL206" s="106"/>
      <c r="GM206" s="106"/>
      <c r="GN206" s="106"/>
      <c r="GO206" s="106"/>
      <c r="GP206" s="106"/>
      <c r="GQ206" s="106"/>
      <c r="GR206" s="106"/>
      <c r="GS206" s="106"/>
      <c r="GT206" s="106"/>
      <c r="GU206" s="106"/>
      <c r="GV206" s="106"/>
      <c r="GW206" s="106"/>
      <c r="GX206" s="106"/>
      <c r="GY206" s="106"/>
      <c r="GZ206" s="106"/>
      <c r="HA206" s="106"/>
      <c r="HB206" s="106"/>
      <c r="HC206" s="106"/>
      <c r="HD206" s="106"/>
      <c r="HE206" s="106"/>
      <c r="HF206" s="106"/>
      <c r="HG206" s="106"/>
      <c r="HH206" s="106"/>
      <c r="HI206" s="106"/>
    </row>
    <row r="207" spans="2:217" x14ac:dyDescent="0.2">
      <c r="B207" s="106"/>
      <c r="C207" s="106"/>
      <c r="D207" s="106"/>
      <c r="E207" s="106"/>
      <c r="F207" s="106"/>
      <c r="G207" s="106"/>
      <c r="H207" s="106"/>
      <c r="I207" s="106"/>
      <c r="J207" s="106"/>
      <c r="K207" s="106"/>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c r="CE207" s="106"/>
      <c r="CF207" s="106"/>
      <c r="CG207" s="106"/>
      <c r="CH207" s="106"/>
      <c r="CI207" s="106"/>
      <c r="CJ207" s="106"/>
      <c r="CK207" s="106"/>
      <c r="CL207" s="106"/>
      <c r="CM207" s="106"/>
      <c r="CN207" s="106"/>
      <c r="CO207" s="106"/>
      <c r="CP207" s="106"/>
      <c r="CQ207" s="106"/>
      <c r="CR207" s="106"/>
      <c r="CS207" s="106"/>
      <c r="CT207" s="106"/>
      <c r="CU207" s="106"/>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106"/>
      <c r="EM207" s="106"/>
      <c r="EN207" s="106"/>
      <c r="EO207" s="106"/>
      <c r="EP207" s="106"/>
      <c r="EQ207" s="106"/>
      <c r="ER207" s="106"/>
      <c r="ES207" s="106"/>
      <c r="ET207" s="106"/>
      <c r="EU207" s="106"/>
      <c r="EV207" s="106"/>
      <c r="EW207" s="106"/>
      <c r="EX207" s="106"/>
      <c r="EY207" s="106"/>
      <c r="EZ207" s="106"/>
      <c r="FA207" s="106"/>
      <c r="FB207" s="106"/>
      <c r="FC207" s="106"/>
      <c r="FD207" s="106"/>
      <c r="FE207" s="106"/>
      <c r="FF207" s="106"/>
      <c r="FG207" s="106"/>
      <c r="FH207" s="106"/>
      <c r="FI207" s="106"/>
      <c r="FJ207" s="106"/>
      <c r="FK207" s="106"/>
      <c r="FL207" s="106"/>
      <c r="FM207" s="106"/>
      <c r="FN207" s="106"/>
      <c r="FO207" s="106"/>
      <c r="FP207" s="106"/>
      <c r="FQ207" s="106"/>
      <c r="FR207" s="106"/>
      <c r="FS207" s="106"/>
      <c r="FT207" s="106"/>
      <c r="FU207" s="106"/>
      <c r="FV207" s="106"/>
      <c r="FW207" s="106"/>
      <c r="FX207" s="106"/>
      <c r="FY207" s="106"/>
      <c r="FZ207" s="106"/>
      <c r="GA207" s="106"/>
      <c r="GB207" s="106"/>
      <c r="GC207" s="106"/>
      <c r="GD207" s="106"/>
      <c r="GE207" s="106"/>
      <c r="GF207" s="106"/>
      <c r="GG207" s="106"/>
      <c r="GH207" s="106"/>
      <c r="GI207" s="106"/>
      <c r="GJ207" s="106"/>
      <c r="GK207" s="106"/>
      <c r="GL207" s="106"/>
      <c r="GM207" s="106"/>
      <c r="GN207" s="106"/>
      <c r="GO207" s="106"/>
      <c r="GP207" s="106"/>
      <c r="GQ207" s="106"/>
      <c r="GR207" s="106"/>
      <c r="GS207" s="106"/>
      <c r="GT207" s="106"/>
      <c r="GU207" s="106"/>
      <c r="GV207" s="106"/>
      <c r="GW207" s="106"/>
      <c r="GX207" s="106"/>
      <c r="GY207" s="106"/>
      <c r="GZ207" s="106"/>
      <c r="HA207" s="106"/>
      <c r="HB207" s="106"/>
      <c r="HC207" s="106"/>
      <c r="HD207" s="106"/>
      <c r="HE207" s="106"/>
      <c r="HF207" s="106"/>
      <c r="HG207" s="106"/>
      <c r="HH207" s="106"/>
      <c r="HI207" s="106"/>
    </row>
    <row r="208" spans="2:217" x14ac:dyDescent="0.2">
      <c r="B208" s="106"/>
      <c r="C208" s="106"/>
      <c r="D208" s="106"/>
      <c r="E208" s="106"/>
      <c r="F208" s="106"/>
      <c r="G208" s="106"/>
      <c r="H208" s="106"/>
      <c r="I208" s="106"/>
      <c r="J208" s="106"/>
      <c r="K208" s="106"/>
      <c r="L208" s="106"/>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c r="CE208" s="106"/>
      <c r="CF208" s="106"/>
      <c r="CG208" s="106"/>
      <c r="CH208" s="106"/>
      <c r="CI208" s="106"/>
      <c r="CJ208" s="106"/>
      <c r="CK208" s="106"/>
      <c r="CL208" s="106"/>
      <c r="CM208" s="106"/>
      <c r="CN208" s="106"/>
      <c r="CO208" s="106"/>
      <c r="CP208" s="106"/>
      <c r="CQ208" s="106"/>
      <c r="CR208" s="106"/>
      <c r="CS208" s="106"/>
      <c r="CT208" s="106"/>
      <c r="CU208" s="106"/>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106"/>
      <c r="EM208" s="106"/>
      <c r="EN208" s="106"/>
      <c r="EO208" s="106"/>
      <c r="EP208" s="106"/>
      <c r="EQ208" s="106"/>
      <c r="ER208" s="106"/>
      <c r="ES208" s="106"/>
      <c r="ET208" s="106"/>
      <c r="EU208" s="106"/>
      <c r="EV208" s="106"/>
      <c r="EW208" s="106"/>
      <c r="EX208" s="106"/>
      <c r="EY208" s="106"/>
      <c r="EZ208" s="106"/>
      <c r="FA208" s="106"/>
      <c r="FB208" s="106"/>
      <c r="FC208" s="106"/>
      <c r="FD208" s="106"/>
      <c r="FE208" s="106"/>
      <c r="FF208" s="106"/>
      <c r="FG208" s="106"/>
      <c r="FH208" s="106"/>
      <c r="FI208" s="106"/>
      <c r="FJ208" s="106"/>
      <c r="FK208" s="106"/>
      <c r="FL208" s="106"/>
      <c r="FM208" s="106"/>
      <c r="FN208" s="106"/>
      <c r="FO208" s="106"/>
      <c r="FP208" s="106"/>
      <c r="FQ208" s="106"/>
      <c r="FR208" s="106"/>
      <c r="FS208" s="106"/>
      <c r="FT208" s="106"/>
      <c r="FU208" s="106"/>
      <c r="FV208" s="106"/>
      <c r="FW208" s="106"/>
      <c r="FX208" s="106"/>
      <c r="FY208" s="106"/>
      <c r="FZ208" s="106"/>
      <c r="GA208" s="106"/>
      <c r="GB208" s="106"/>
      <c r="GC208" s="106"/>
      <c r="GD208" s="106"/>
      <c r="GE208" s="106"/>
      <c r="GF208" s="106"/>
      <c r="GG208" s="106"/>
      <c r="GH208" s="106"/>
      <c r="GI208" s="106"/>
      <c r="GJ208" s="106"/>
      <c r="GK208" s="106"/>
      <c r="GL208" s="106"/>
      <c r="GM208" s="106"/>
      <c r="GN208" s="106"/>
      <c r="GO208" s="106"/>
      <c r="GP208" s="106"/>
      <c r="GQ208" s="106"/>
      <c r="GR208" s="106"/>
      <c r="GS208" s="106"/>
      <c r="GT208" s="106"/>
      <c r="GU208" s="106"/>
      <c r="GV208" s="106"/>
      <c r="GW208" s="106"/>
      <c r="GX208" s="106"/>
      <c r="GY208" s="106"/>
      <c r="GZ208" s="106"/>
      <c r="HA208" s="106"/>
      <c r="HB208" s="106"/>
      <c r="HC208" s="106"/>
      <c r="HD208" s="106"/>
      <c r="HE208" s="106"/>
      <c r="HF208" s="106"/>
      <c r="HG208" s="106"/>
      <c r="HH208" s="106"/>
      <c r="HI208" s="106"/>
    </row>
    <row r="209" spans="2:217" x14ac:dyDescent="0.2">
      <c r="B209" s="106"/>
      <c r="C209" s="106"/>
      <c r="D209" s="106"/>
      <c r="E209" s="106"/>
      <c r="F209" s="106"/>
      <c r="G209" s="106"/>
      <c r="H209" s="106"/>
      <c r="I209" s="106"/>
      <c r="J209" s="106"/>
      <c r="K209" s="106"/>
      <c r="L209" s="106"/>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c r="CE209" s="106"/>
      <c r="CF209" s="106"/>
      <c r="CG209" s="106"/>
      <c r="CH209" s="106"/>
      <c r="CI209" s="106"/>
      <c r="CJ209" s="106"/>
      <c r="CK209" s="106"/>
      <c r="CL209" s="106"/>
      <c r="CM209" s="106"/>
      <c r="CN209" s="106"/>
      <c r="CO209" s="106"/>
      <c r="CP209" s="106"/>
      <c r="CQ209" s="106"/>
      <c r="CR209" s="106"/>
      <c r="CS209" s="106"/>
      <c r="CT209" s="106"/>
      <c r="CU209" s="106"/>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106"/>
      <c r="EM209" s="106"/>
      <c r="EN209" s="106"/>
      <c r="EO209" s="106"/>
      <c r="EP209" s="106"/>
      <c r="EQ209" s="106"/>
      <c r="ER209" s="106"/>
      <c r="ES209" s="106"/>
      <c r="ET209" s="106"/>
      <c r="EU209" s="106"/>
      <c r="EV209" s="106"/>
      <c r="EW209" s="106"/>
      <c r="EX209" s="106"/>
      <c r="EY209" s="106"/>
      <c r="EZ209" s="106"/>
      <c r="FA209" s="106"/>
      <c r="FB209" s="106"/>
      <c r="FC209" s="106"/>
      <c r="FD209" s="106"/>
      <c r="FE209" s="106"/>
      <c r="FF209" s="106"/>
      <c r="FG209" s="106"/>
      <c r="FH209" s="106"/>
      <c r="FI209" s="106"/>
      <c r="FJ209" s="106"/>
      <c r="FK209" s="106"/>
      <c r="FL209" s="106"/>
      <c r="FM209" s="106"/>
      <c r="FN209" s="106"/>
      <c r="FO209" s="106"/>
      <c r="FP209" s="106"/>
      <c r="FQ209" s="106"/>
      <c r="FR209" s="106"/>
      <c r="FS209" s="106"/>
      <c r="FT209" s="106"/>
      <c r="FU209" s="106"/>
      <c r="FV209" s="106"/>
      <c r="FW209" s="106"/>
      <c r="FX209" s="106"/>
      <c r="FY209" s="106"/>
      <c r="FZ209" s="106"/>
      <c r="GA209" s="106"/>
      <c r="GB209" s="106"/>
      <c r="GC209" s="106"/>
      <c r="GD209" s="106"/>
      <c r="GE209" s="106"/>
      <c r="GF209" s="106"/>
      <c r="GG209" s="106"/>
      <c r="GH209" s="106"/>
      <c r="GI209" s="106"/>
      <c r="GJ209" s="106"/>
      <c r="GK209" s="106"/>
      <c r="GL209" s="106"/>
      <c r="GM209" s="106"/>
      <c r="GN209" s="106"/>
      <c r="GO209" s="106"/>
      <c r="GP209" s="106"/>
      <c r="GQ209" s="106"/>
      <c r="GR209" s="106"/>
      <c r="GS209" s="106"/>
      <c r="GT209" s="106"/>
      <c r="GU209" s="106"/>
      <c r="GV209" s="106"/>
      <c r="GW209" s="106"/>
      <c r="GX209" s="106"/>
      <c r="GY209" s="106"/>
      <c r="GZ209" s="106"/>
      <c r="HA209" s="106"/>
      <c r="HB209" s="106"/>
      <c r="HC209" s="106"/>
      <c r="HD209" s="106"/>
      <c r="HE209" s="106"/>
      <c r="HF209" s="106"/>
      <c r="HG209" s="106"/>
      <c r="HH209" s="106"/>
      <c r="HI209" s="106"/>
    </row>
    <row r="210" spans="2:217" x14ac:dyDescent="0.2">
      <c r="B210" s="106"/>
      <c r="C210" s="106"/>
      <c r="D210" s="106"/>
      <c r="E210" s="106"/>
      <c r="F210" s="106"/>
      <c r="G210" s="106"/>
      <c r="H210" s="106"/>
      <c r="I210" s="106"/>
      <c r="J210" s="106"/>
      <c r="K210" s="106"/>
      <c r="L210" s="106"/>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c r="CE210" s="106"/>
      <c r="CF210" s="106"/>
      <c r="CG210" s="106"/>
      <c r="CH210" s="106"/>
      <c r="CI210" s="106"/>
      <c r="CJ210" s="106"/>
      <c r="CK210" s="106"/>
      <c r="CL210" s="106"/>
      <c r="CM210" s="106"/>
      <c r="CN210" s="106"/>
      <c r="CO210" s="106"/>
      <c r="CP210" s="106"/>
      <c r="CQ210" s="106"/>
      <c r="CR210" s="106"/>
      <c r="CS210" s="106"/>
      <c r="CT210" s="106"/>
      <c r="CU210" s="106"/>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c r="DZ210" s="106"/>
      <c r="EA210" s="106"/>
      <c r="EB210" s="106"/>
      <c r="EC210" s="106"/>
      <c r="ED210" s="106"/>
      <c r="EE210" s="106"/>
      <c r="EF210" s="106"/>
      <c r="EG210" s="106"/>
      <c r="EH210" s="106"/>
      <c r="EI210" s="106"/>
      <c r="EJ210" s="106"/>
      <c r="EK210" s="106"/>
      <c r="EL210" s="106"/>
      <c r="EM210" s="106"/>
      <c r="EN210" s="106"/>
      <c r="EO210" s="106"/>
      <c r="EP210" s="106"/>
      <c r="EQ210" s="106"/>
      <c r="ER210" s="106"/>
      <c r="ES210" s="106"/>
      <c r="ET210" s="106"/>
      <c r="EU210" s="106"/>
      <c r="EV210" s="106"/>
      <c r="EW210" s="106"/>
      <c r="EX210" s="106"/>
      <c r="EY210" s="106"/>
      <c r="EZ210" s="106"/>
      <c r="FA210" s="106"/>
      <c r="FB210" s="106"/>
      <c r="FC210" s="106"/>
      <c r="FD210" s="106"/>
      <c r="FE210" s="106"/>
      <c r="FF210" s="106"/>
      <c r="FG210" s="106"/>
      <c r="FH210" s="106"/>
      <c r="FI210" s="106"/>
      <c r="FJ210" s="106"/>
      <c r="FK210" s="106"/>
      <c r="FL210" s="106"/>
      <c r="FM210" s="106"/>
      <c r="FN210" s="106"/>
      <c r="FO210" s="106"/>
      <c r="FP210" s="106"/>
      <c r="FQ210" s="106"/>
      <c r="FR210" s="106"/>
      <c r="FS210" s="106"/>
      <c r="FT210" s="106"/>
      <c r="FU210" s="106"/>
      <c r="FV210" s="106"/>
      <c r="FW210" s="106"/>
      <c r="FX210" s="106"/>
      <c r="FY210" s="106"/>
      <c r="FZ210" s="106"/>
      <c r="GA210" s="106"/>
      <c r="GB210" s="106"/>
      <c r="GC210" s="106"/>
      <c r="GD210" s="106"/>
      <c r="GE210" s="106"/>
      <c r="GF210" s="106"/>
      <c r="GG210" s="106"/>
      <c r="GH210" s="106"/>
      <c r="GI210" s="106"/>
      <c r="GJ210" s="106"/>
      <c r="GK210" s="106"/>
      <c r="GL210" s="106"/>
      <c r="GM210" s="106"/>
      <c r="GN210" s="106"/>
      <c r="GO210" s="106"/>
      <c r="GP210" s="106"/>
      <c r="GQ210" s="106"/>
      <c r="GR210" s="106"/>
      <c r="GS210" s="106"/>
      <c r="GT210" s="106"/>
      <c r="GU210" s="106"/>
      <c r="GV210" s="106"/>
      <c r="GW210" s="106"/>
      <c r="GX210" s="106"/>
      <c r="GY210" s="106"/>
      <c r="GZ210" s="106"/>
      <c r="HA210" s="106"/>
      <c r="HB210" s="106"/>
      <c r="HC210" s="106"/>
      <c r="HD210" s="106"/>
      <c r="HE210" s="106"/>
      <c r="HF210" s="106"/>
      <c r="HG210" s="106"/>
      <c r="HH210" s="106"/>
      <c r="HI210" s="106"/>
    </row>
    <row r="211" spans="2:217" x14ac:dyDescent="0.2">
      <c r="B211" s="106"/>
      <c r="C211" s="106"/>
      <c r="D211" s="106"/>
      <c r="E211" s="106"/>
      <c r="F211" s="106"/>
      <c r="G211" s="106"/>
      <c r="H211" s="106"/>
      <c r="I211" s="106"/>
      <c r="J211" s="106"/>
      <c r="K211" s="106"/>
      <c r="L211" s="106"/>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c r="CE211" s="106"/>
      <c r="CF211" s="106"/>
      <c r="CG211" s="106"/>
      <c r="CH211" s="106"/>
      <c r="CI211" s="106"/>
      <c r="CJ211" s="106"/>
      <c r="CK211" s="106"/>
      <c r="CL211" s="106"/>
      <c r="CM211" s="106"/>
      <c r="CN211" s="106"/>
      <c r="CO211" s="106"/>
      <c r="CP211" s="106"/>
      <c r="CQ211" s="106"/>
      <c r="CR211" s="106"/>
      <c r="CS211" s="106"/>
      <c r="CT211" s="106"/>
      <c r="CU211" s="106"/>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106"/>
      <c r="EM211" s="106"/>
      <c r="EN211" s="106"/>
      <c r="EO211" s="106"/>
      <c r="EP211" s="106"/>
      <c r="EQ211" s="106"/>
      <c r="ER211" s="106"/>
      <c r="ES211" s="106"/>
      <c r="ET211" s="106"/>
      <c r="EU211" s="106"/>
      <c r="EV211" s="106"/>
      <c r="EW211" s="106"/>
      <c r="EX211" s="106"/>
      <c r="EY211" s="106"/>
      <c r="EZ211" s="106"/>
      <c r="FA211" s="106"/>
      <c r="FB211" s="106"/>
      <c r="FC211" s="106"/>
      <c r="FD211" s="106"/>
      <c r="FE211" s="106"/>
      <c r="FF211" s="106"/>
      <c r="FG211" s="106"/>
      <c r="FH211" s="106"/>
      <c r="FI211" s="106"/>
      <c r="FJ211" s="106"/>
      <c r="FK211" s="106"/>
      <c r="FL211" s="106"/>
      <c r="FM211" s="106"/>
      <c r="FN211" s="106"/>
      <c r="FO211" s="106"/>
      <c r="FP211" s="106"/>
      <c r="FQ211" s="106"/>
      <c r="FR211" s="106"/>
      <c r="FS211" s="106"/>
      <c r="FT211" s="106"/>
      <c r="FU211" s="106"/>
      <c r="FV211" s="106"/>
      <c r="FW211" s="106"/>
      <c r="FX211" s="106"/>
      <c r="FY211" s="106"/>
      <c r="FZ211" s="106"/>
      <c r="GA211" s="106"/>
      <c r="GB211" s="106"/>
      <c r="GC211" s="106"/>
      <c r="GD211" s="106"/>
      <c r="GE211" s="106"/>
      <c r="GF211" s="106"/>
      <c r="GG211" s="106"/>
      <c r="GH211" s="106"/>
      <c r="GI211" s="106"/>
      <c r="GJ211" s="106"/>
      <c r="GK211" s="106"/>
      <c r="GL211" s="106"/>
      <c r="GM211" s="106"/>
      <c r="GN211" s="106"/>
      <c r="GO211" s="106"/>
      <c r="GP211" s="106"/>
      <c r="GQ211" s="106"/>
      <c r="GR211" s="106"/>
      <c r="GS211" s="106"/>
      <c r="GT211" s="106"/>
      <c r="GU211" s="106"/>
      <c r="GV211" s="106"/>
      <c r="GW211" s="106"/>
      <c r="GX211" s="106"/>
      <c r="GY211" s="106"/>
      <c r="GZ211" s="106"/>
      <c r="HA211" s="106"/>
      <c r="HB211" s="106"/>
      <c r="HC211" s="106"/>
      <c r="HD211" s="106"/>
      <c r="HE211" s="106"/>
      <c r="HF211" s="106"/>
      <c r="HG211" s="106"/>
      <c r="HH211" s="106"/>
      <c r="HI211" s="106"/>
    </row>
    <row r="212" spans="2:217" x14ac:dyDescent="0.2">
      <c r="B212" s="106"/>
      <c r="C212" s="10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c r="CE212" s="106"/>
      <c r="CF212" s="106"/>
      <c r="CG212" s="106"/>
      <c r="CH212" s="106"/>
      <c r="CI212" s="106"/>
      <c r="CJ212" s="106"/>
      <c r="CK212" s="106"/>
      <c r="CL212" s="106"/>
      <c r="CM212" s="106"/>
      <c r="CN212" s="106"/>
      <c r="CO212" s="106"/>
      <c r="CP212" s="106"/>
      <c r="CQ212" s="106"/>
      <c r="CR212" s="106"/>
      <c r="CS212" s="106"/>
      <c r="CT212" s="106"/>
      <c r="CU212" s="106"/>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106"/>
      <c r="EM212" s="106"/>
      <c r="EN212" s="106"/>
      <c r="EO212" s="106"/>
      <c r="EP212" s="106"/>
      <c r="EQ212" s="106"/>
      <c r="ER212" s="106"/>
      <c r="ES212" s="106"/>
      <c r="ET212" s="106"/>
      <c r="EU212" s="106"/>
      <c r="EV212" s="106"/>
      <c r="EW212" s="106"/>
      <c r="EX212" s="106"/>
      <c r="EY212" s="106"/>
      <c r="EZ212" s="106"/>
      <c r="FA212" s="106"/>
      <c r="FB212" s="106"/>
      <c r="FC212" s="106"/>
      <c r="FD212" s="106"/>
      <c r="FE212" s="106"/>
      <c r="FF212" s="106"/>
      <c r="FG212" s="106"/>
      <c r="FH212" s="106"/>
      <c r="FI212" s="106"/>
      <c r="FJ212" s="106"/>
      <c r="FK212" s="106"/>
      <c r="FL212" s="106"/>
      <c r="FM212" s="106"/>
      <c r="FN212" s="106"/>
      <c r="FO212" s="106"/>
      <c r="FP212" s="106"/>
      <c r="FQ212" s="106"/>
      <c r="FR212" s="106"/>
      <c r="FS212" s="106"/>
      <c r="FT212" s="106"/>
      <c r="FU212" s="106"/>
      <c r="FV212" s="106"/>
      <c r="FW212" s="106"/>
      <c r="FX212" s="106"/>
      <c r="FY212" s="106"/>
      <c r="FZ212" s="106"/>
      <c r="GA212" s="106"/>
      <c r="GB212" s="106"/>
      <c r="GC212" s="106"/>
      <c r="GD212" s="106"/>
      <c r="GE212" s="106"/>
      <c r="GF212" s="106"/>
      <c r="GG212" s="106"/>
      <c r="GH212" s="106"/>
      <c r="GI212" s="106"/>
      <c r="GJ212" s="106"/>
      <c r="GK212" s="106"/>
      <c r="GL212" s="106"/>
      <c r="GM212" s="106"/>
      <c r="GN212" s="106"/>
      <c r="GO212" s="106"/>
      <c r="GP212" s="106"/>
      <c r="GQ212" s="106"/>
      <c r="GR212" s="106"/>
      <c r="GS212" s="106"/>
      <c r="GT212" s="106"/>
      <c r="GU212" s="106"/>
      <c r="GV212" s="106"/>
      <c r="GW212" s="106"/>
      <c r="GX212" s="106"/>
      <c r="GY212" s="106"/>
      <c r="GZ212" s="106"/>
      <c r="HA212" s="106"/>
      <c r="HB212" s="106"/>
      <c r="HC212" s="106"/>
      <c r="HD212" s="106"/>
      <c r="HE212" s="106"/>
      <c r="HF212" s="106"/>
      <c r="HG212" s="106"/>
      <c r="HH212" s="106"/>
      <c r="HI212" s="106"/>
    </row>
    <row r="213" spans="2:217" x14ac:dyDescent="0.2">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c r="CE213" s="106"/>
      <c r="CF213" s="106"/>
      <c r="CG213" s="106"/>
      <c r="CH213" s="106"/>
      <c r="CI213" s="106"/>
      <c r="CJ213" s="106"/>
      <c r="CK213" s="106"/>
      <c r="CL213" s="106"/>
      <c r="CM213" s="106"/>
      <c r="CN213" s="106"/>
      <c r="CO213" s="106"/>
      <c r="CP213" s="106"/>
      <c r="CQ213" s="106"/>
      <c r="CR213" s="106"/>
      <c r="CS213" s="106"/>
      <c r="CT213" s="106"/>
      <c r="CU213" s="106"/>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c r="DZ213" s="106"/>
      <c r="EA213" s="106"/>
      <c r="EB213" s="106"/>
      <c r="EC213" s="106"/>
      <c r="ED213" s="106"/>
      <c r="EE213" s="106"/>
      <c r="EF213" s="106"/>
      <c r="EG213" s="106"/>
      <c r="EH213" s="106"/>
      <c r="EI213" s="106"/>
      <c r="EJ213" s="106"/>
      <c r="EK213" s="106"/>
      <c r="EL213" s="106"/>
      <c r="EM213" s="106"/>
      <c r="EN213" s="106"/>
      <c r="EO213" s="106"/>
      <c r="EP213" s="106"/>
      <c r="EQ213" s="106"/>
      <c r="ER213" s="106"/>
      <c r="ES213" s="106"/>
      <c r="ET213" s="106"/>
      <c r="EU213" s="106"/>
      <c r="EV213" s="106"/>
      <c r="EW213" s="106"/>
      <c r="EX213" s="106"/>
      <c r="EY213" s="106"/>
      <c r="EZ213" s="106"/>
      <c r="FA213" s="106"/>
      <c r="FB213" s="106"/>
      <c r="FC213" s="106"/>
      <c r="FD213" s="106"/>
      <c r="FE213" s="106"/>
      <c r="FF213" s="106"/>
      <c r="FG213" s="106"/>
      <c r="FH213" s="106"/>
      <c r="FI213" s="106"/>
      <c r="FJ213" s="106"/>
      <c r="FK213" s="106"/>
      <c r="FL213" s="106"/>
      <c r="FM213" s="106"/>
      <c r="FN213" s="106"/>
      <c r="FO213" s="106"/>
      <c r="FP213" s="106"/>
      <c r="FQ213" s="106"/>
      <c r="FR213" s="106"/>
      <c r="FS213" s="106"/>
      <c r="FT213" s="106"/>
      <c r="FU213" s="106"/>
      <c r="FV213" s="106"/>
      <c r="FW213" s="106"/>
      <c r="FX213" s="106"/>
      <c r="FY213" s="106"/>
      <c r="FZ213" s="106"/>
      <c r="GA213" s="106"/>
      <c r="GB213" s="106"/>
      <c r="GC213" s="106"/>
      <c r="GD213" s="106"/>
      <c r="GE213" s="106"/>
      <c r="GF213" s="106"/>
      <c r="GG213" s="106"/>
      <c r="GH213" s="106"/>
      <c r="GI213" s="106"/>
      <c r="GJ213" s="106"/>
      <c r="GK213" s="106"/>
      <c r="GL213" s="106"/>
      <c r="GM213" s="106"/>
      <c r="GN213" s="106"/>
      <c r="GO213" s="106"/>
      <c r="GP213" s="106"/>
      <c r="GQ213" s="106"/>
      <c r="GR213" s="106"/>
      <c r="GS213" s="106"/>
      <c r="GT213" s="106"/>
      <c r="GU213" s="106"/>
      <c r="GV213" s="106"/>
      <c r="GW213" s="106"/>
      <c r="GX213" s="106"/>
      <c r="GY213" s="106"/>
      <c r="GZ213" s="106"/>
      <c r="HA213" s="106"/>
      <c r="HB213" s="106"/>
      <c r="HC213" s="106"/>
      <c r="HD213" s="106"/>
      <c r="HE213" s="106"/>
      <c r="HF213" s="106"/>
      <c r="HG213" s="106"/>
      <c r="HH213" s="106"/>
      <c r="HI213" s="106"/>
    </row>
    <row r="214" spans="2:217" x14ac:dyDescent="0.2">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c r="CE214" s="106"/>
      <c r="CF214" s="106"/>
      <c r="CG214" s="106"/>
      <c r="CH214" s="106"/>
      <c r="CI214" s="106"/>
      <c r="CJ214" s="106"/>
      <c r="CK214" s="106"/>
      <c r="CL214" s="106"/>
      <c r="CM214" s="106"/>
      <c r="CN214" s="106"/>
      <c r="CO214" s="106"/>
      <c r="CP214" s="106"/>
      <c r="CQ214" s="106"/>
      <c r="CR214" s="106"/>
      <c r="CS214" s="106"/>
      <c r="CT214" s="106"/>
      <c r="CU214" s="106"/>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106"/>
      <c r="EM214" s="106"/>
      <c r="EN214" s="106"/>
      <c r="EO214" s="106"/>
      <c r="EP214" s="106"/>
      <c r="EQ214" s="106"/>
      <c r="ER214" s="106"/>
      <c r="ES214" s="106"/>
      <c r="ET214" s="106"/>
      <c r="EU214" s="106"/>
      <c r="EV214" s="106"/>
      <c r="EW214" s="106"/>
      <c r="EX214" s="106"/>
      <c r="EY214" s="106"/>
      <c r="EZ214" s="106"/>
      <c r="FA214" s="106"/>
      <c r="FB214" s="106"/>
      <c r="FC214" s="106"/>
      <c r="FD214" s="106"/>
      <c r="FE214" s="106"/>
      <c r="FF214" s="106"/>
      <c r="FG214" s="106"/>
      <c r="FH214" s="106"/>
      <c r="FI214" s="106"/>
      <c r="FJ214" s="106"/>
      <c r="FK214" s="106"/>
      <c r="FL214" s="106"/>
      <c r="FM214" s="106"/>
      <c r="FN214" s="106"/>
      <c r="FO214" s="106"/>
      <c r="FP214" s="106"/>
      <c r="FQ214" s="106"/>
      <c r="FR214" s="106"/>
      <c r="FS214" s="106"/>
      <c r="FT214" s="106"/>
      <c r="FU214" s="106"/>
      <c r="FV214" s="106"/>
      <c r="FW214" s="106"/>
      <c r="FX214" s="106"/>
      <c r="FY214" s="106"/>
      <c r="FZ214" s="106"/>
      <c r="GA214" s="106"/>
      <c r="GB214" s="106"/>
      <c r="GC214" s="106"/>
      <c r="GD214" s="106"/>
      <c r="GE214" s="106"/>
      <c r="GF214" s="106"/>
      <c r="GG214" s="106"/>
      <c r="GH214" s="106"/>
      <c r="GI214" s="106"/>
      <c r="GJ214" s="106"/>
      <c r="GK214" s="106"/>
      <c r="GL214" s="106"/>
      <c r="GM214" s="106"/>
      <c r="GN214" s="106"/>
      <c r="GO214" s="106"/>
      <c r="GP214" s="106"/>
      <c r="GQ214" s="106"/>
      <c r="GR214" s="106"/>
      <c r="GS214" s="106"/>
      <c r="GT214" s="106"/>
      <c r="GU214" s="106"/>
      <c r="GV214" s="106"/>
      <c r="GW214" s="106"/>
      <c r="GX214" s="106"/>
      <c r="GY214" s="106"/>
      <c r="GZ214" s="106"/>
      <c r="HA214" s="106"/>
      <c r="HB214" s="106"/>
      <c r="HC214" s="106"/>
      <c r="HD214" s="106"/>
      <c r="HE214" s="106"/>
      <c r="HF214" s="106"/>
      <c r="HG214" s="106"/>
      <c r="HH214" s="106"/>
      <c r="HI214" s="106"/>
    </row>
    <row r="215" spans="2:217" x14ac:dyDescent="0.2">
      <c r="B215" s="106"/>
      <c r="C215" s="106"/>
      <c r="D215" s="106"/>
      <c r="E215" s="106"/>
      <c r="F215" s="106"/>
      <c r="G215" s="106"/>
      <c r="H215" s="106"/>
      <c r="I215" s="106"/>
      <c r="J215" s="106"/>
      <c r="K215" s="106"/>
      <c r="L215" s="106"/>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c r="CE215" s="106"/>
      <c r="CF215" s="106"/>
      <c r="CG215" s="106"/>
      <c r="CH215" s="106"/>
      <c r="CI215" s="106"/>
      <c r="CJ215" s="106"/>
      <c r="CK215" s="106"/>
      <c r="CL215" s="106"/>
      <c r="CM215" s="106"/>
      <c r="CN215" s="106"/>
      <c r="CO215" s="106"/>
      <c r="CP215" s="106"/>
      <c r="CQ215" s="106"/>
      <c r="CR215" s="106"/>
      <c r="CS215" s="106"/>
      <c r="CT215" s="106"/>
      <c r="CU215" s="106"/>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106"/>
      <c r="EM215" s="106"/>
      <c r="EN215" s="106"/>
      <c r="EO215" s="106"/>
      <c r="EP215" s="106"/>
      <c r="EQ215" s="106"/>
      <c r="ER215" s="106"/>
      <c r="ES215" s="106"/>
      <c r="ET215" s="106"/>
      <c r="EU215" s="106"/>
      <c r="EV215" s="106"/>
      <c r="EW215" s="106"/>
      <c r="EX215" s="106"/>
      <c r="EY215" s="106"/>
      <c r="EZ215" s="106"/>
      <c r="FA215" s="106"/>
      <c r="FB215" s="106"/>
      <c r="FC215" s="106"/>
      <c r="FD215" s="106"/>
      <c r="FE215" s="106"/>
      <c r="FF215" s="106"/>
      <c r="FG215" s="106"/>
      <c r="FH215" s="106"/>
      <c r="FI215" s="106"/>
      <c r="FJ215" s="106"/>
      <c r="FK215" s="106"/>
      <c r="FL215" s="106"/>
      <c r="FM215" s="106"/>
      <c r="FN215" s="106"/>
      <c r="FO215" s="106"/>
      <c r="FP215" s="106"/>
      <c r="FQ215" s="106"/>
      <c r="FR215" s="106"/>
      <c r="FS215" s="106"/>
      <c r="FT215" s="106"/>
      <c r="FU215" s="106"/>
      <c r="FV215" s="106"/>
      <c r="FW215" s="106"/>
      <c r="FX215" s="106"/>
      <c r="FY215" s="106"/>
      <c r="FZ215" s="106"/>
      <c r="GA215" s="106"/>
      <c r="GB215" s="106"/>
      <c r="GC215" s="106"/>
      <c r="GD215" s="106"/>
      <c r="GE215" s="106"/>
      <c r="GF215" s="106"/>
      <c r="GG215" s="106"/>
      <c r="GH215" s="106"/>
      <c r="GI215" s="106"/>
      <c r="GJ215" s="106"/>
      <c r="GK215" s="106"/>
      <c r="GL215" s="106"/>
      <c r="GM215" s="106"/>
      <c r="GN215" s="106"/>
      <c r="GO215" s="106"/>
      <c r="GP215" s="106"/>
      <c r="GQ215" s="106"/>
      <c r="GR215" s="106"/>
      <c r="GS215" s="106"/>
      <c r="GT215" s="106"/>
      <c r="GU215" s="106"/>
      <c r="GV215" s="106"/>
      <c r="GW215" s="106"/>
      <c r="GX215" s="106"/>
      <c r="GY215" s="106"/>
      <c r="GZ215" s="106"/>
      <c r="HA215" s="106"/>
      <c r="HB215" s="106"/>
      <c r="HC215" s="106"/>
      <c r="HD215" s="106"/>
      <c r="HE215" s="106"/>
      <c r="HF215" s="106"/>
      <c r="HG215" s="106"/>
      <c r="HH215" s="106"/>
      <c r="HI215" s="106"/>
    </row>
    <row r="216" spans="2:217" x14ac:dyDescent="0.2">
      <c r="B216" s="106"/>
      <c r="C216" s="106"/>
      <c r="D216" s="106"/>
      <c r="E216" s="106"/>
      <c r="F216" s="106"/>
      <c r="G216" s="106"/>
      <c r="H216" s="106"/>
      <c r="I216" s="106"/>
      <c r="J216" s="106"/>
      <c r="K216" s="106"/>
      <c r="L216" s="106"/>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c r="CE216" s="106"/>
      <c r="CF216" s="106"/>
      <c r="CG216" s="106"/>
      <c r="CH216" s="106"/>
      <c r="CI216" s="106"/>
      <c r="CJ216" s="106"/>
      <c r="CK216" s="106"/>
      <c r="CL216" s="106"/>
      <c r="CM216" s="106"/>
      <c r="CN216" s="106"/>
      <c r="CO216" s="106"/>
      <c r="CP216" s="106"/>
      <c r="CQ216" s="106"/>
      <c r="CR216" s="106"/>
      <c r="CS216" s="106"/>
      <c r="CT216" s="106"/>
      <c r="CU216" s="106"/>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c r="DZ216" s="106"/>
      <c r="EA216" s="106"/>
      <c r="EB216" s="106"/>
      <c r="EC216" s="106"/>
      <c r="ED216" s="106"/>
      <c r="EE216" s="106"/>
      <c r="EF216" s="106"/>
      <c r="EG216" s="106"/>
      <c r="EH216" s="106"/>
      <c r="EI216" s="106"/>
      <c r="EJ216" s="106"/>
      <c r="EK216" s="106"/>
      <c r="EL216" s="106"/>
      <c r="EM216" s="106"/>
      <c r="EN216" s="106"/>
      <c r="EO216" s="106"/>
      <c r="EP216" s="106"/>
      <c r="EQ216" s="106"/>
      <c r="ER216" s="106"/>
      <c r="ES216" s="106"/>
      <c r="ET216" s="106"/>
      <c r="EU216" s="106"/>
      <c r="EV216" s="106"/>
      <c r="EW216" s="106"/>
      <c r="EX216" s="106"/>
      <c r="EY216" s="106"/>
      <c r="EZ216" s="106"/>
      <c r="FA216" s="106"/>
      <c r="FB216" s="106"/>
      <c r="FC216" s="106"/>
      <c r="FD216" s="106"/>
      <c r="FE216" s="106"/>
      <c r="FF216" s="106"/>
      <c r="FG216" s="106"/>
      <c r="FH216" s="106"/>
      <c r="FI216" s="106"/>
      <c r="FJ216" s="106"/>
      <c r="FK216" s="106"/>
      <c r="FL216" s="106"/>
      <c r="FM216" s="106"/>
      <c r="FN216" s="106"/>
      <c r="FO216" s="106"/>
      <c r="FP216" s="106"/>
      <c r="FQ216" s="106"/>
      <c r="FR216" s="106"/>
      <c r="FS216" s="106"/>
      <c r="FT216" s="106"/>
      <c r="FU216" s="106"/>
      <c r="FV216" s="106"/>
      <c r="FW216" s="106"/>
      <c r="FX216" s="106"/>
      <c r="FY216" s="106"/>
      <c r="FZ216" s="106"/>
      <c r="GA216" s="106"/>
      <c r="GB216" s="106"/>
      <c r="GC216" s="106"/>
      <c r="GD216" s="106"/>
      <c r="GE216" s="106"/>
      <c r="GF216" s="106"/>
      <c r="GG216" s="106"/>
      <c r="GH216" s="106"/>
      <c r="GI216" s="106"/>
      <c r="GJ216" s="106"/>
      <c r="GK216" s="106"/>
      <c r="GL216" s="106"/>
      <c r="GM216" s="106"/>
      <c r="GN216" s="106"/>
      <c r="GO216" s="106"/>
      <c r="GP216" s="106"/>
      <c r="GQ216" s="106"/>
      <c r="GR216" s="106"/>
      <c r="GS216" s="106"/>
      <c r="GT216" s="106"/>
      <c r="GU216" s="106"/>
      <c r="GV216" s="106"/>
      <c r="GW216" s="106"/>
      <c r="GX216" s="106"/>
      <c r="GY216" s="106"/>
      <c r="GZ216" s="106"/>
      <c r="HA216" s="106"/>
      <c r="HB216" s="106"/>
      <c r="HC216" s="106"/>
      <c r="HD216" s="106"/>
      <c r="HE216" s="106"/>
      <c r="HF216" s="106"/>
      <c r="HG216" s="106"/>
      <c r="HH216" s="106"/>
      <c r="HI216" s="106"/>
    </row>
    <row r="217" spans="2:217" x14ac:dyDescent="0.2">
      <c r="B217" s="106"/>
      <c r="C217" s="106"/>
      <c r="D217" s="106"/>
      <c r="E217" s="106"/>
      <c r="F217" s="106"/>
      <c r="G217" s="106"/>
      <c r="H217" s="106"/>
      <c r="I217" s="106"/>
      <c r="J217" s="106"/>
      <c r="K217" s="106"/>
      <c r="L217" s="106"/>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c r="CE217" s="106"/>
      <c r="CF217" s="106"/>
      <c r="CG217" s="106"/>
      <c r="CH217" s="106"/>
      <c r="CI217" s="106"/>
      <c r="CJ217" s="106"/>
      <c r="CK217" s="106"/>
      <c r="CL217" s="106"/>
      <c r="CM217" s="106"/>
      <c r="CN217" s="106"/>
      <c r="CO217" s="106"/>
      <c r="CP217" s="106"/>
      <c r="CQ217" s="106"/>
      <c r="CR217" s="106"/>
      <c r="CS217" s="106"/>
      <c r="CT217" s="106"/>
      <c r="CU217" s="106"/>
      <c r="CV217" s="106"/>
      <c r="CW217" s="106"/>
      <c r="CX217" s="106"/>
      <c r="CY217" s="106"/>
      <c r="CZ217" s="106"/>
      <c r="DA217" s="106"/>
      <c r="DB217" s="106"/>
      <c r="DC217" s="106"/>
      <c r="DD217" s="106"/>
      <c r="DE217" s="106"/>
      <c r="DF217" s="106"/>
      <c r="DG217" s="106"/>
      <c r="DH217" s="106"/>
      <c r="DI217" s="106"/>
      <c r="DJ217" s="106"/>
      <c r="DK217" s="106"/>
      <c r="DL217" s="106"/>
      <c r="DM217" s="106"/>
      <c r="DN217" s="106"/>
      <c r="DO217" s="106"/>
      <c r="DP217" s="106"/>
      <c r="DQ217" s="106"/>
      <c r="DR217" s="106"/>
      <c r="DS217" s="106"/>
      <c r="DT217" s="106"/>
      <c r="DU217" s="106"/>
      <c r="DV217" s="106"/>
      <c r="DW217" s="106"/>
      <c r="DX217" s="106"/>
      <c r="DY217" s="106"/>
      <c r="DZ217" s="106"/>
      <c r="EA217" s="106"/>
      <c r="EB217" s="106"/>
      <c r="EC217" s="106"/>
      <c r="ED217" s="106"/>
      <c r="EE217" s="106"/>
      <c r="EF217" s="106"/>
      <c r="EG217" s="106"/>
      <c r="EH217" s="106"/>
      <c r="EI217" s="106"/>
      <c r="EJ217" s="106"/>
      <c r="EK217" s="106"/>
      <c r="EL217" s="106"/>
      <c r="EM217" s="106"/>
      <c r="EN217" s="106"/>
      <c r="EO217" s="106"/>
      <c r="EP217" s="106"/>
      <c r="EQ217" s="106"/>
      <c r="ER217" s="106"/>
      <c r="ES217" s="106"/>
      <c r="ET217" s="106"/>
      <c r="EU217" s="106"/>
      <c r="EV217" s="106"/>
      <c r="EW217" s="106"/>
      <c r="EX217" s="106"/>
      <c r="EY217" s="106"/>
      <c r="EZ217" s="106"/>
      <c r="FA217" s="106"/>
      <c r="FB217" s="106"/>
      <c r="FC217" s="106"/>
      <c r="FD217" s="106"/>
      <c r="FE217" s="106"/>
      <c r="FF217" s="106"/>
      <c r="FG217" s="106"/>
      <c r="FH217" s="106"/>
      <c r="FI217" s="106"/>
      <c r="FJ217" s="106"/>
      <c r="FK217" s="106"/>
      <c r="FL217" s="106"/>
      <c r="FM217" s="106"/>
      <c r="FN217" s="106"/>
      <c r="FO217" s="106"/>
      <c r="FP217" s="106"/>
      <c r="FQ217" s="106"/>
      <c r="FR217" s="106"/>
      <c r="FS217" s="106"/>
      <c r="FT217" s="106"/>
      <c r="FU217" s="106"/>
      <c r="FV217" s="106"/>
      <c r="FW217" s="106"/>
      <c r="FX217" s="106"/>
      <c r="FY217" s="106"/>
      <c r="FZ217" s="106"/>
      <c r="GA217" s="106"/>
      <c r="GB217" s="106"/>
      <c r="GC217" s="106"/>
      <c r="GD217" s="106"/>
      <c r="GE217" s="106"/>
      <c r="GF217" s="106"/>
      <c r="GG217" s="106"/>
      <c r="GH217" s="106"/>
      <c r="GI217" s="106"/>
      <c r="GJ217" s="106"/>
      <c r="GK217" s="106"/>
      <c r="GL217" s="106"/>
      <c r="GM217" s="106"/>
      <c r="GN217" s="106"/>
      <c r="GO217" s="106"/>
      <c r="GP217" s="106"/>
      <c r="GQ217" s="106"/>
      <c r="GR217" s="106"/>
      <c r="GS217" s="106"/>
      <c r="GT217" s="106"/>
      <c r="GU217" s="106"/>
      <c r="GV217" s="106"/>
      <c r="GW217" s="106"/>
      <c r="GX217" s="106"/>
      <c r="GY217" s="106"/>
      <c r="GZ217" s="106"/>
      <c r="HA217" s="106"/>
      <c r="HB217" s="106"/>
      <c r="HC217" s="106"/>
      <c r="HD217" s="106"/>
      <c r="HE217" s="106"/>
      <c r="HF217" s="106"/>
      <c r="HG217" s="106"/>
      <c r="HH217" s="106"/>
      <c r="HI217" s="106"/>
    </row>
    <row r="218" spans="2:217" x14ac:dyDescent="0.2">
      <c r="B218" s="106"/>
      <c r="C218" s="106"/>
      <c r="D218" s="106"/>
      <c r="E218" s="106"/>
      <c r="F218" s="106"/>
      <c r="G218" s="106"/>
      <c r="H218" s="106"/>
      <c r="I218" s="106"/>
      <c r="J218" s="106"/>
      <c r="K218" s="106"/>
      <c r="L218" s="106"/>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c r="CE218" s="106"/>
      <c r="CF218" s="106"/>
      <c r="CG218" s="106"/>
      <c r="CH218" s="106"/>
      <c r="CI218" s="106"/>
      <c r="CJ218" s="106"/>
      <c r="CK218" s="106"/>
      <c r="CL218" s="106"/>
      <c r="CM218" s="106"/>
      <c r="CN218" s="106"/>
      <c r="CO218" s="106"/>
      <c r="CP218" s="106"/>
      <c r="CQ218" s="106"/>
      <c r="CR218" s="106"/>
      <c r="CS218" s="106"/>
      <c r="CT218" s="106"/>
      <c r="CU218" s="106"/>
      <c r="CV218" s="106"/>
      <c r="CW218" s="106"/>
      <c r="CX218" s="106"/>
      <c r="CY218" s="106"/>
      <c r="CZ218" s="106"/>
      <c r="DA218" s="106"/>
      <c r="DB218" s="106"/>
      <c r="DC218" s="106"/>
      <c r="DD218" s="106"/>
      <c r="DE218" s="106"/>
      <c r="DF218" s="106"/>
      <c r="DG218" s="106"/>
      <c r="DH218" s="106"/>
      <c r="DI218" s="106"/>
      <c r="DJ218" s="106"/>
      <c r="DK218" s="106"/>
      <c r="DL218" s="106"/>
      <c r="DM218" s="106"/>
      <c r="DN218" s="106"/>
      <c r="DO218" s="106"/>
      <c r="DP218" s="106"/>
      <c r="DQ218" s="106"/>
      <c r="DR218" s="106"/>
      <c r="DS218" s="106"/>
      <c r="DT218" s="106"/>
      <c r="DU218" s="106"/>
      <c r="DV218" s="106"/>
      <c r="DW218" s="106"/>
      <c r="DX218" s="106"/>
      <c r="DY218" s="106"/>
      <c r="DZ218" s="106"/>
      <c r="EA218" s="106"/>
      <c r="EB218" s="106"/>
      <c r="EC218" s="106"/>
      <c r="ED218" s="106"/>
      <c r="EE218" s="106"/>
      <c r="EF218" s="106"/>
      <c r="EG218" s="106"/>
      <c r="EH218" s="106"/>
      <c r="EI218" s="106"/>
      <c r="EJ218" s="106"/>
      <c r="EK218" s="106"/>
      <c r="EL218" s="106"/>
      <c r="EM218" s="106"/>
      <c r="EN218" s="106"/>
      <c r="EO218" s="106"/>
      <c r="EP218" s="106"/>
      <c r="EQ218" s="106"/>
      <c r="ER218" s="106"/>
      <c r="ES218" s="106"/>
      <c r="ET218" s="106"/>
      <c r="EU218" s="106"/>
      <c r="EV218" s="106"/>
      <c r="EW218" s="106"/>
      <c r="EX218" s="106"/>
      <c r="EY218" s="106"/>
      <c r="EZ218" s="106"/>
      <c r="FA218" s="106"/>
      <c r="FB218" s="106"/>
      <c r="FC218" s="106"/>
      <c r="FD218" s="106"/>
      <c r="FE218" s="106"/>
      <c r="FF218" s="106"/>
      <c r="FG218" s="106"/>
      <c r="FH218" s="106"/>
      <c r="FI218" s="106"/>
      <c r="FJ218" s="106"/>
      <c r="FK218" s="106"/>
      <c r="FL218" s="106"/>
      <c r="FM218" s="106"/>
      <c r="FN218" s="106"/>
      <c r="FO218" s="106"/>
      <c r="FP218" s="106"/>
      <c r="FQ218" s="106"/>
      <c r="FR218" s="106"/>
      <c r="FS218" s="106"/>
      <c r="FT218" s="106"/>
      <c r="FU218" s="106"/>
      <c r="FV218" s="106"/>
      <c r="FW218" s="106"/>
      <c r="FX218" s="106"/>
      <c r="FY218" s="106"/>
      <c r="FZ218" s="106"/>
      <c r="GA218" s="106"/>
      <c r="GB218" s="106"/>
      <c r="GC218" s="106"/>
      <c r="GD218" s="106"/>
      <c r="GE218" s="106"/>
      <c r="GF218" s="106"/>
      <c r="GG218" s="106"/>
      <c r="GH218" s="106"/>
      <c r="GI218" s="106"/>
      <c r="GJ218" s="106"/>
      <c r="GK218" s="106"/>
      <c r="GL218" s="106"/>
      <c r="GM218" s="106"/>
      <c r="GN218" s="106"/>
      <c r="GO218" s="106"/>
      <c r="GP218" s="106"/>
      <c r="GQ218" s="106"/>
      <c r="GR218" s="106"/>
      <c r="GS218" s="106"/>
      <c r="GT218" s="106"/>
      <c r="GU218" s="106"/>
      <c r="GV218" s="106"/>
      <c r="GW218" s="106"/>
      <c r="GX218" s="106"/>
      <c r="GY218" s="106"/>
      <c r="GZ218" s="106"/>
      <c r="HA218" s="106"/>
      <c r="HB218" s="106"/>
      <c r="HC218" s="106"/>
      <c r="HD218" s="106"/>
      <c r="HE218" s="106"/>
      <c r="HF218" s="106"/>
      <c r="HG218" s="106"/>
      <c r="HH218" s="106"/>
      <c r="HI218" s="106"/>
    </row>
    <row r="219" spans="2:217" x14ac:dyDescent="0.2">
      <c r="B219" s="106"/>
      <c r="C219" s="106"/>
      <c r="D219" s="106"/>
      <c r="E219" s="106"/>
      <c r="F219" s="106"/>
      <c r="G219" s="106"/>
      <c r="H219" s="106"/>
      <c r="I219" s="106"/>
      <c r="J219" s="106"/>
      <c r="K219" s="106"/>
      <c r="L219" s="106"/>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c r="CE219" s="106"/>
      <c r="CF219" s="106"/>
      <c r="CG219" s="106"/>
      <c r="CH219" s="106"/>
      <c r="CI219" s="106"/>
      <c r="CJ219" s="106"/>
      <c r="CK219" s="106"/>
      <c r="CL219" s="106"/>
      <c r="CM219" s="106"/>
      <c r="CN219" s="106"/>
      <c r="CO219" s="106"/>
      <c r="CP219" s="106"/>
      <c r="CQ219" s="106"/>
      <c r="CR219" s="106"/>
      <c r="CS219" s="106"/>
      <c r="CT219" s="106"/>
      <c r="CU219" s="106"/>
      <c r="CV219" s="106"/>
      <c r="CW219" s="106"/>
      <c r="CX219" s="106"/>
      <c r="CY219" s="106"/>
      <c r="CZ219" s="106"/>
      <c r="DA219" s="106"/>
      <c r="DB219" s="106"/>
      <c r="DC219" s="106"/>
      <c r="DD219" s="106"/>
      <c r="DE219" s="106"/>
      <c r="DF219" s="106"/>
      <c r="DG219" s="106"/>
      <c r="DH219" s="106"/>
      <c r="DI219" s="106"/>
      <c r="DJ219" s="106"/>
      <c r="DK219" s="106"/>
      <c r="DL219" s="106"/>
      <c r="DM219" s="106"/>
      <c r="DN219" s="106"/>
      <c r="DO219" s="106"/>
      <c r="DP219" s="106"/>
      <c r="DQ219" s="106"/>
      <c r="DR219" s="106"/>
      <c r="DS219" s="106"/>
      <c r="DT219" s="106"/>
      <c r="DU219" s="106"/>
      <c r="DV219" s="106"/>
      <c r="DW219" s="106"/>
      <c r="DX219" s="106"/>
      <c r="DY219" s="106"/>
      <c r="DZ219" s="106"/>
      <c r="EA219" s="106"/>
      <c r="EB219" s="106"/>
      <c r="EC219" s="106"/>
      <c r="ED219" s="106"/>
      <c r="EE219" s="106"/>
      <c r="EF219" s="106"/>
      <c r="EG219" s="106"/>
      <c r="EH219" s="106"/>
      <c r="EI219" s="106"/>
      <c r="EJ219" s="106"/>
      <c r="EK219" s="106"/>
      <c r="EL219" s="106"/>
      <c r="EM219" s="106"/>
      <c r="EN219" s="106"/>
      <c r="EO219" s="106"/>
      <c r="EP219" s="106"/>
      <c r="EQ219" s="106"/>
      <c r="ER219" s="106"/>
      <c r="ES219" s="106"/>
      <c r="ET219" s="106"/>
      <c r="EU219" s="106"/>
      <c r="EV219" s="106"/>
      <c r="EW219" s="106"/>
      <c r="EX219" s="106"/>
      <c r="EY219" s="106"/>
      <c r="EZ219" s="106"/>
      <c r="FA219" s="106"/>
      <c r="FB219" s="106"/>
      <c r="FC219" s="106"/>
      <c r="FD219" s="106"/>
      <c r="FE219" s="106"/>
      <c r="FF219" s="106"/>
      <c r="FG219" s="106"/>
      <c r="FH219" s="106"/>
      <c r="FI219" s="106"/>
      <c r="FJ219" s="106"/>
      <c r="FK219" s="106"/>
      <c r="FL219" s="106"/>
      <c r="FM219" s="106"/>
      <c r="FN219" s="106"/>
      <c r="FO219" s="106"/>
      <c r="FP219" s="106"/>
      <c r="FQ219" s="106"/>
      <c r="FR219" s="106"/>
      <c r="FS219" s="106"/>
      <c r="FT219" s="106"/>
      <c r="FU219" s="106"/>
      <c r="FV219" s="106"/>
      <c r="FW219" s="106"/>
      <c r="FX219" s="106"/>
      <c r="FY219" s="106"/>
      <c r="FZ219" s="106"/>
      <c r="GA219" s="106"/>
      <c r="GB219" s="106"/>
      <c r="GC219" s="106"/>
      <c r="GD219" s="106"/>
      <c r="GE219" s="106"/>
      <c r="GF219" s="106"/>
      <c r="GG219" s="106"/>
      <c r="GH219" s="106"/>
      <c r="GI219" s="106"/>
      <c r="GJ219" s="106"/>
      <c r="GK219" s="106"/>
      <c r="GL219" s="106"/>
      <c r="GM219" s="106"/>
      <c r="GN219" s="106"/>
      <c r="GO219" s="106"/>
      <c r="GP219" s="106"/>
      <c r="GQ219" s="106"/>
      <c r="GR219" s="106"/>
      <c r="GS219" s="106"/>
      <c r="GT219" s="106"/>
      <c r="GU219" s="106"/>
      <c r="GV219" s="106"/>
      <c r="GW219" s="106"/>
      <c r="GX219" s="106"/>
      <c r="GY219" s="106"/>
      <c r="GZ219" s="106"/>
      <c r="HA219" s="106"/>
      <c r="HB219" s="106"/>
      <c r="HC219" s="106"/>
      <c r="HD219" s="106"/>
      <c r="HE219" s="106"/>
      <c r="HF219" s="106"/>
      <c r="HG219" s="106"/>
      <c r="HH219" s="106"/>
      <c r="HI219" s="106"/>
    </row>
    <row r="220" spans="2:217" x14ac:dyDescent="0.2">
      <c r="B220" s="106"/>
      <c r="C220" s="106"/>
      <c r="D220" s="106"/>
      <c r="E220" s="106"/>
      <c r="F220" s="106"/>
      <c r="G220" s="106"/>
      <c r="H220" s="106"/>
      <c r="I220" s="106"/>
      <c r="J220" s="106"/>
      <c r="K220" s="106"/>
      <c r="L220" s="106"/>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c r="CE220" s="106"/>
      <c r="CF220" s="106"/>
      <c r="CG220" s="106"/>
      <c r="CH220" s="106"/>
      <c r="CI220" s="106"/>
      <c r="CJ220" s="106"/>
      <c r="CK220" s="106"/>
      <c r="CL220" s="106"/>
      <c r="CM220" s="106"/>
      <c r="CN220" s="106"/>
      <c r="CO220" s="106"/>
      <c r="CP220" s="106"/>
      <c r="CQ220" s="106"/>
      <c r="CR220" s="106"/>
      <c r="CS220" s="106"/>
      <c r="CT220" s="106"/>
      <c r="CU220" s="106"/>
      <c r="CV220" s="106"/>
      <c r="CW220" s="106"/>
      <c r="CX220" s="106"/>
      <c r="CY220" s="106"/>
      <c r="CZ220" s="106"/>
      <c r="DA220" s="106"/>
      <c r="DB220" s="106"/>
      <c r="DC220" s="106"/>
      <c r="DD220" s="106"/>
      <c r="DE220" s="106"/>
      <c r="DF220" s="106"/>
      <c r="DG220" s="106"/>
      <c r="DH220" s="106"/>
      <c r="DI220" s="106"/>
      <c r="DJ220" s="106"/>
      <c r="DK220" s="106"/>
      <c r="DL220" s="106"/>
      <c r="DM220" s="106"/>
      <c r="DN220" s="106"/>
      <c r="DO220" s="106"/>
      <c r="DP220" s="106"/>
      <c r="DQ220" s="106"/>
      <c r="DR220" s="106"/>
      <c r="DS220" s="106"/>
      <c r="DT220" s="106"/>
      <c r="DU220" s="106"/>
      <c r="DV220" s="106"/>
      <c r="DW220" s="106"/>
      <c r="DX220" s="106"/>
      <c r="DY220" s="106"/>
      <c r="DZ220" s="106"/>
      <c r="EA220" s="106"/>
      <c r="EB220" s="106"/>
      <c r="EC220" s="106"/>
      <c r="ED220" s="106"/>
      <c r="EE220" s="106"/>
      <c r="EF220" s="106"/>
      <c r="EG220" s="106"/>
      <c r="EH220" s="106"/>
      <c r="EI220" s="106"/>
      <c r="EJ220" s="106"/>
      <c r="EK220" s="106"/>
      <c r="EL220" s="106"/>
      <c r="EM220" s="106"/>
      <c r="EN220" s="106"/>
      <c r="EO220" s="106"/>
      <c r="EP220" s="106"/>
      <c r="EQ220" s="106"/>
      <c r="ER220" s="106"/>
      <c r="ES220" s="106"/>
      <c r="ET220" s="106"/>
      <c r="EU220" s="106"/>
      <c r="EV220" s="106"/>
      <c r="EW220" s="106"/>
      <c r="EX220" s="106"/>
      <c r="EY220" s="106"/>
      <c r="EZ220" s="106"/>
      <c r="FA220" s="106"/>
      <c r="FB220" s="106"/>
      <c r="FC220" s="106"/>
      <c r="FD220" s="106"/>
      <c r="FE220" s="106"/>
      <c r="FF220" s="106"/>
      <c r="FG220" s="106"/>
      <c r="FH220" s="106"/>
      <c r="FI220" s="106"/>
      <c r="FJ220" s="106"/>
      <c r="FK220" s="106"/>
      <c r="FL220" s="106"/>
      <c r="FM220" s="106"/>
      <c r="FN220" s="106"/>
      <c r="FO220" s="106"/>
      <c r="FP220" s="106"/>
      <c r="FQ220" s="106"/>
      <c r="FR220" s="106"/>
      <c r="FS220" s="106"/>
      <c r="FT220" s="106"/>
      <c r="FU220" s="106"/>
      <c r="FV220" s="106"/>
      <c r="FW220" s="106"/>
      <c r="FX220" s="106"/>
      <c r="FY220" s="106"/>
      <c r="FZ220" s="106"/>
      <c r="GA220" s="106"/>
      <c r="GB220" s="106"/>
      <c r="GC220" s="106"/>
      <c r="GD220" s="106"/>
      <c r="GE220" s="106"/>
      <c r="GF220" s="106"/>
      <c r="GG220" s="106"/>
      <c r="GH220" s="106"/>
      <c r="GI220" s="106"/>
      <c r="GJ220" s="106"/>
      <c r="GK220" s="106"/>
      <c r="GL220" s="106"/>
      <c r="GM220" s="106"/>
      <c r="GN220" s="106"/>
      <c r="GO220" s="106"/>
      <c r="GP220" s="106"/>
      <c r="GQ220" s="106"/>
      <c r="GR220" s="106"/>
      <c r="GS220" s="106"/>
      <c r="GT220" s="106"/>
      <c r="GU220" s="106"/>
      <c r="GV220" s="106"/>
      <c r="GW220" s="106"/>
      <c r="GX220" s="106"/>
      <c r="GY220" s="106"/>
      <c r="GZ220" s="106"/>
      <c r="HA220" s="106"/>
      <c r="HB220" s="106"/>
      <c r="HC220" s="106"/>
      <c r="HD220" s="106"/>
      <c r="HE220" s="106"/>
      <c r="HF220" s="106"/>
      <c r="HG220" s="106"/>
      <c r="HH220" s="106"/>
      <c r="HI220" s="106"/>
    </row>
    <row r="221" spans="2:217" x14ac:dyDescent="0.2">
      <c r="B221" s="106"/>
      <c r="C221" s="106"/>
      <c r="D221" s="106"/>
      <c r="E221" s="106"/>
      <c r="F221" s="106"/>
      <c r="G221" s="106"/>
      <c r="H221" s="106"/>
      <c r="I221" s="106"/>
      <c r="J221" s="106"/>
      <c r="K221" s="106"/>
      <c r="L221" s="106"/>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c r="CE221" s="106"/>
      <c r="CF221" s="106"/>
      <c r="CG221" s="106"/>
      <c r="CH221" s="106"/>
      <c r="CI221" s="106"/>
      <c r="CJ221" s="106"/>
      <c r="CK221" s="106"/>
      <c r="CL221" s="106"/>
      <c r="CM221" s="106"/>
      <c r="CN221" s="106"/>
      <c r="CO221" s="106"/>
      <c r="CP221" s="106"/>
      <c r="CQ221" s="106"/>
      <c r="CR221" s="106"/>
      <c r="CS221" s="106"/>
      <c r="CT221" s="106"/>
      <c r="CU221" s="106"/>
      <c r="CV221" s="106"/>
      <c r="CW221" s="106"/>
      <c r="CX221" s="106"/>
      <c r="CY221" s="106"/>
      <c r="CZ221" s="106"/>
      <c r="DA221" s="106"/>
      <c r="DB221" s="106"/>
      <c r="DC221" s="106"/>
      <c r="DD221" s="106"/>
      <c r="DE221" s="106"/>
      <c r="DF221" s="106"/>
      <c r="DG221" s="106"/>
      <c r="DH221" s="106"/>
      <c r="DI221" s="106"/>
      <c r="DJ221" s="106"/>
      <c r="DK221" s="106"/>
      <c r="DL221" s="106"/>
      <c r="DM221" s="106"/>
      <c r="DN221" s="106"/>
      <c r="DO221" s="106"/>
      <c r="DP221" s="106"/>
      <c r="DQ221" s="106"/>
      <c r="DR221" s="106"/>
      <c r="DS221" s="106"/>
      <c r="DT221" s="106"/>
      <c r="DU221" s="106"/>
      <c r="DV221" s="106"/>
      <c r="DW221" s="106"/>
      <c r="DX221" s="106"/>
      <c r="DY221" s="106"/>
      <c r="DZ221" s="106"/>
      <c r="EA221" s="106"/>
      <c r="EB221" s="106"/>
      <c r="EC221" s="106"/>
      <c r="ED221" s="106"/>
      <c r="EE221" s="106"/>
      <c r="EF221" s="106"/>
      <c r="EG221" s="106"/>
      <c r="EH221" s="106"/>
      <c r="EI221" s="106"/>
      <c r="EJ221" s="106"/>
      <c r="EK221" s="106"/>
      <c r="EL221" s="106"/>
      <c r="EM221" s="106"/>
      <c r="EN221" s="106"/>
      <c r="EO221" s="106"/>
      <c r="EP221" s="106"/>
      <c r="EQ221" s="106"/>
      <c r="ER221" s="106"/>
      <c r="ES221" s="106"/>
      <c r="ET221" s="106"/>
      <c r="EU221" s="106"/>
      <c r="EV221" s="106"/>
      <c r="EW221" s="106"/>
      <c r="EX221" s="106"/>
      <c r="EY221" s="106"/>
      <c r="EZ221" s="106"/>
      <c r="FA221" s="106"/>
      <c r="FB221" s="106"/>
      <c r="FC221" s="106"/>
      <c r="FD221" s="106"/>
      <c r="FE221" s="106"/>
      <c r="FF221" s="106"/>
      <c r="FG221" s="106"/>
      <c r="FH221" s="106"/>
      <c r="FI221" s="106"/>
      <c r="FJ221" s="106"/>
      <c r="FK221" s="106"/>
      <c r="FL221" s="106"/>
      <c r="FM221" s="106"/>
      <c r="FN221" s="106"/>
      <c r="FO221" s="106"/>
      <c r="FP221" s="106"/>
      <c r="FQ221" s="106"/>
      <c r="FR221" s="106"/>
      <c r="FS221" s="106"/>
      <c r="FT221" s="106"/>
      <c r="FU221" s="106"/>
      <c r="FV221" s="106"/>
      <c r="FW221" s="106"/>
      <c r="FX221" s="106"/>
      <c r="FY221" s="106"/>
      <c r="FZ221" s="106"/>
      <c r="GA221" s="106"/>
      <c r="GB221" s="106"/>
      <c r="GC221" s="106"/>
      <c r="GD221" s="106"/>
      <c r="GE221" s="106"/>
      <c r="GF221" s="106"/>
      <c r="GG221" s="106"/>
      <c r="GH221" s="106"/>
      <c r="GI221" s="106"/>
      <c r="GJ221" s="106"/>
      <c r="GK221" s="106"/>
      <c r="GL221" s="106"/>
      <c r="GM221" s="106"/>
      <c r="GN221" s="106"/>
      <c r="GO221" s="106"/>
      <c r="GP221" s="106"/>
      <c r="GQ221" s="106"/>
      <c r="GR221" s="106"/>
      <c r="GS221" s="106"/>
      <c r="GT221" s="106"/>
      <c r="GU221" s="106"/>
      <c r="GV221" s="106"/>
      <c r="GW221" s="106"/>
      <c r="GX221" s="106"/>
      <c r="GY221" s="106"/>
      <c r="GZ221" s="106"/>
      <c r="HA221" s="106"/>
      <c r="HB221" s="106"/>
      <c r="HC221" s="106"/>
      <c r="HD221" s="106"/>
      <c r="HE221" s="106"/>
      <c r="HF221" s="106"/>
      <c r="HG221" s="106"/>
      <c r="HH221" s="106"/>
      <c r="HI221" s="106"/>
    </row>
    <row r="222" spans="2:217" x14ac:dyDescent="0.2">
      <c r="B222" s="106"/>
      <c r="C222" s="106"/>
      <c r="D222" s="106"/>
      <c r="E222" s="106"/>
      <c r="F222" s="106"/>
      <c r="G222" s="106"/>
      <c r="H222" s="106"/>
      <c r="I222" s="106"/>
      <c r="J222" s="106"/>
      <c r="K222" s="106"/>
      <c r="L222" s="106"/>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c r="CE222" s="106"/>
      <c r="CF222" s="106"/>
      <c r="CG222" s="106"/>
      <c r="CH222" s="106"/>
      <c r="CI222" s="106"/>
      <c r="CJ222" s="106"/>
      <c r="CK222" s="106"/>
      <c r="CL222" s="106"/>
      <c r="CM222" s="106"/>
      <c r="CN222" s="106"/>
      <c r="CO222" s="106"/>
      <c r="CP222" s="106"/>
      <c r="CQ222" s="106"/>
      <c r="CR222" s="106"/>
      <c r="CS222" s="106"/>
      <c r="CT222" s="106"/>
      <c r="CU222" s="106"/>
      <c r="CV222" s="106"/>
      <c r="CW222" s="106"/>
      <c r="CX222" s="106"/>
      <c r="CY222" s="106"/>
      <c r="CZ222" s="106"/>
      <c r="DA222" s="106"/>
      <c r="DB222" s="106"/>
      <c r="DC222" s="106"/>
      <c r="DD222" s="106"/>
      <c r="DE222" s="106"/>
      <c r="DF222" s="106"/>
      <c r="DG222" s="106"/>
      <c r="DH222" s="106"/>
      <c r="DI222" s="106"/>
      <c r="DJ222" s="106"/>
      <c r="DK222" s="106"/>
      <c r="DL222" s="106"/>
      <c r="DM222" s="106"/>
      <c r="DN222" s="106"/>
      <c r="DO222" s="106"/>
      <c r="DP222" s="106"/>
      <c r="DQ222" s="106"/>
      <c r="DR222" s="106"/>
      <c r="DS222" s="106"/>
      <c r="DT222" s="106"/>
      <c r="DU222" s="106"/>
      <c r="DV222" s="106"/>
      <c r="DW222" s="106"/>
      <c r="DX222" s="106"/>
      <c r="DY222" s="106"/>
      <c r="DZ222" s="106"/>
      <c r="EA222" s="106"/>
      <c r="EB222" s="106"/>
      <c r="EC222" s="106"/>
      <c r="ED222" s="106"/>
      <c r="EE222" s="106"/>
      <c r="EF222" s="106"/>
      <c r="EG222" s="106"/>
      <c r="EH222" s="106"/>
      <c r="EI222" s="106"/>
      <c r="EJ222" s="106"/>
      <c r="EK222" s="106"/>
      <c r="EL222" s="106"/>
      <c r="EM222" s="106"/>
      <c r="EN222" s="106"/>
      <c r="EO222" s="106"/>
      <c r="EP222" s="106"/>
      <c r="EQ222" s="106"/>
      <c r="ER222" s="106"/>
      <c r="ES222" s="106"/>
      <c r="ET222" s="106"/>
      <c r="EU222" s="106"/>
      <c r="EV222" s="106"/>
      <c r="EW222" s="106"/>
      <c r="EX222" s="106"/>
      <c r="EY222" s="106"/>
      <c r="EZ222" s="106"/>
      <c r="FA222" s="106"/>
      <c r="FB222" s="106"/>
      <c r="FC222" s="106"/>
      <c r="FD222" s="106"/>
      <c r="FE222" s="106"/>
      <c r="FF222" s="106"/>
      <c r="FG222" s="106"/>
      <c r="FH222" s="106"/>
      <c r="FI222" s="106"/>
      <c r="FJ222" s="106"/>
      <c r="FK222" s="106"/>
      <c r="FL222" s="106"/>
      <c r="FM222" s="106"/>
      <c r="FN222" s="106"/>
      <c r="FO222" s="106"/>
      <c r="FP222" s="106"/>
      <c r="FQ222" s="106"/>
      <c r="FR222" s="106"/>
      <c r="FS222" s="106"/>
      <c r="FT222" s="106"/>
      <c r="FU222" s="106"/>
      <c r="FV222" s="106"/>
      <c r="FW222" s="106"/>
      <c r="FX222" s="106"/>
      <c r="FY222" s="106"/>
      <c r="FZ222" s="106"/>
      <c r="GA222" s="106"/>
      <c r="GB222" s="106"/>
      <c r="GC222" s="106"/>
      <c r="GD222" s="106"/>
      <c r="GE222" s="106"/>
      <c r="GF222" s="106"/>
      <c r="GG222" s="106"/>
      <c r="GH222" s="106"/>
      <c r="GI222" s="106"/>
      <c r="GJ222" s="106"/>
      <c r="GK222" s="106"/>
      <c r="GL222" s="106"/>
      <c r="GM222" s="106"/>
      <c r="GN222" s="106"/>
      <c r="GO222" s="106"/>
      <c r="GP222" s="106"/>
      <c r="GQ222" s="106"/>
      <c r="GR222" s="106"/>
      <c r="GS222" s="106"/>
      <c r="GT222" s="106"/>
      <c r="GU222" s="106"/>
      <c r="GV222" s="106"/>
      <c r="GW222" s="106"/>
      <c r="GX222" s="106"/>
      <c r="GY222" s="106"/>
      <c r="GZ222" s="106"/>
      <c r="HA222" s="106"/>
      <c r="HB222" s="106"/>
      <c r="HC222" s="106"/>
      <c r="HD222" s="106"/>
      <c r="HE222" s="106"/>
      <c r="HF222" s="106"/>
      <c r="HG222" s="106"/>
      <c r="HH222" s="106"/>
      <c r="HI222" s="106"/>
    </row>
    <row r="223" spans="2:217" x14ac:dyDescent="0.2">
      <c r="B223" s="106"/>
      <c r="C223" s="106"/>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c r="CE223" s="106"/>
      <c r="CF223" s="106"/>
      <c r="CG223" s="106"/>
      <c r="CH223" s="106"/>
      <c r="CI223" s="106"/>
      <c r="CJ223" s="106"/>
      <c r="CK223" s="106"/>
      <c r="CL223" s="106"/>
      <c r="CM223" s="106"/>
      <c r="CN223" s="106"/>
      <c r="CO223" s="106"/>
      <c r="CP223" s="106"/>
      <c r="CQ223" s="106"/>
      <c r="CR223" s="106"/>
      <c r="CS223" s="106"/>
      <c r="CT223" s="106"/>
      <c r="CU223" s="106"/>
      <c r="CV223" s="106"/>
      <c r="CW223" s="106"/>
      <c r="CX223" s="106"/>
      <c r="CY223" s="106"/>
      <c r="CZ223" s="106"/>
      <c r="DA223" s="106"/>
      <c r="DB223" s="106"/>
      <c r="DC223" s="106"/>
      <c r="DD223" s="106"/>
      <c r="DE223" s="106"/>
      <c r="DF223" s="106"/>
      <c r="DG223" s="106"/>
      <c r="DH223" s="106"/>
      <c r="DI223" s="106"/>
      <c r="DJ223" s="106"/>
      <c r="DK223" s="106"/>
      <c r="DL223" s="106"/>
      <c r="DM223" s="106"/>
      <c r="DN223" s="106"/>
      <c r="DO223" s="106"/>
      <c r="DP223" s="106"/>
      <c r="DQ223" s="106"/>
      <c r="DR223" s="106"/>
      <c r="DS223" s="106"/>
      <c r="DT223" s="106"/>
      <c r="DU223" s="106"/>
      <c r="DV223" s="106"/>
      <c r="DW223" s="106"/>
      <c r="DX223" s="106"/>
      <c r="DY223" s="106"/>
      <c r="DZ223" s="106"/>
      <c r="EA223" s="106"/>
      <c r="EB223" s="106"/>
      <c r="EC223" s="106"/>
      <c r="ED223" s="106"/>
      <c r="EE223" s="106"/>
      <c r="EF223" s="106"/>
      <c r="EG223" s="106"/>
      <c r="EH223" s="106"/>
      <c r="EI223" s="106"/>
      <c r="EJ223" s="106"/>
      <c r="EK223" s="106"/>
      <c r="EL223" s="106"/>
      <c r="EM223" s="106"/>
      <c r="EN223" s="106"/>
      <c r="EO223" s="106"/>
      <c r="EP223" s="106"/>
      <c r="EQ223" s="106"/>
      <c r="ER223" s="106"/>
      <c r="ES223" s="106"/>
      <c r="ET223" s="106"/>
      <c r="EU223" s="106"/>
      <c r="EV223" s="106"/>
      <c r="EW223" s="106"/>
      <c r="EX223" s="106"/>
      <c r="EY223" s="106"/>
      <c r="EZ223" s="106"/>
      <c r="FA223" s="106"/>
      <c r="FB223" s="106"/>
      <c r="FC223" s="106"/>
      <c r="FD223" s="106"/>
      <c r="FE223" s="106"/>
      <c r="FF223" s="106"/>
      <c r="FG223" s="106"/>
      <c r="FH223" s="106"/>
      <c r="FI223" s="106"/>
      <c r="FJ223" s="106"/>
      <c r="FK223" s="106"/>
      <c r="FL223" s="106"/>
      <c r="FM223" s="106"/>
      <c r="FN223" s="106"/>
      <c r="FO223" s="106"/>
      <c r="FP223" s="106"/>
      <c r="FQ223" s="106"/>
      <c r="FR223" s="106"/>
      <c r="FS223" s="106"/>
      <c r="FT223" s="106"/>
      <c r="FU223" s="106"/>
      <c r="FV223" s="106"/>
      <c r="FW223" s="106"/>
      <c r="FX223" s="106"/>
      <c r="FY223" s="106"/>
      <c r="FZ223" s="106"/>
      <c r="GA223" s="106"/>
      <c r="GB223" s="106"/>
      <c r="GC223" s="106"/>
      <c r="GD223" s="106"/>
      <c r="GE223" s="106"/>
      <c r="GF223" s="106"/>
      <c r="GG223" s="106"/>
      <c r="GH223" s="106"/>
      <c r="GI223" s="106"/>
      <c r="GJ223" s="106"/>
      <c r="GK223" s="106"/>
      <c r="GL223" s="106"/>
      <c r="GM223" s="106"/>
      <c r="GN223" s="106"/>
      <c r="GO223" s="106"/>
      <c r="GP223" s="106"/>
      <c r="GQ223" s="106"/>
      <c r="GR223" s="106"/>
      <c r="GS223" s="106"/>
      <c r="GT223" s="106"/>
      <c r="GU223" s="106"/>
      <c r="GV223" s="106"/>
      <c r="GW223" s="106"/>
      <c r="GX223" s="106"/>
      <c r="GY223" s="106"/>
      <c r="GZ223" s="106"/>
      <c r="HA223" s="106"/>
      <c r="HB223" s="106"/>
      <c r="HC223" s="106"/>
      <c r="HD223" s="106"/>
      <c r="HE223" s="106"/>
      <c r="HF223" s="106"/>
      <c r="HG223" s="106"/>
      <c r="HH223" s="106"/>
      <c r="HI223" s="106"/>
    </row>
    <row r="224" spans="2:217" x14ac:dyDescent="0.2">
      <c r="B224" s="106"/>
      <c r="C224" s="106"/>
      <c r="D224" s="106"/>
      <c r="E224" s="106"/>
      <c r="F224" s="106"/>
      <c r="G224" s="106"/>
      <c r="H224" s="106"/>
      <c r="I224" s="106"/>
      <c r="J224" s="106"/>
      <c r="K224" s="106"/>
      <c r="L224" s="106"/>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c r="CE224" s="106"/>
      <c r="CF224" s="106"/>
      <c r="CG224" s="106"/>
      <c r="CH224" s="106"/>
      <c r="CI224" s="106"/>
      <c r="CJ224" s="106"/>
      <c r="CK224" s="106"/>
      <c r="CL224" s="106"/>
      <c r="CM224" s="106"/>
      <c r="CN224" s="106"/>
      <c r="CO224" s="106"/>
      <c r="CP224" s="106"/>
      <c r="CQ224" s="106"/>
      <c r="CR224" s="106"/>
      <c r="CS224" s="106"/>
      <c r="CT224" s="106"/>
      <c r="CU224" s="106"/>
      <c r="CV224" s="106"/>
      <c r="CW224" s="106"/>
      <c r="CX224" s="106"/>
      <c r="CY224" s="106"/>
      <c r="CZ224" s="106"/>
      <c r="DA224" s="106"/>
      <c r="DB224" s="106"/>
      <c r="DC224" s="106"/>
      <c r="DD224" s="106"/>
      <c r="DE224" s="106"/>
      <c r="DF224" s="106"/>
      <c r="DG224" s="106"/>
      <c r="DH224" s="106"/>
      <c r="DI224" s="106"/>
      <c r="DJ224" s="106"/>
      <c r="DK224" s="106"/>
      <c r="DL224" s="106"/>
      <c r="DM224" s="106"/>
      <c r="DN224" s="106"/>
      <c r="DO224" s="106"/>
      <c r="DP224" s="106"/>
      <c r="DQ224" s="106"/>
      <c r="DR224" s="106"/>
      <c r="DS224" s="106"/>
      <c r="DT224" s="106"/>
      <c r="DU224" s="106"/>
      <c r="DV224" s="106"/>
      <c r="DW224" s="106"/>
      <c r="DX224" s="106"/>
      <c r="DY224" s="106"/>
      <c r="DZ224" s="106"/>
      <c r="EA224" s="106"/>
      <c r="EB224" s="106"/>
      <c r="EC224" s="106"/>
      <c r="ED224" s="106"/>
      <c r="EE224" s="106"/>
      <c r="EF224" s="106"/>
      <c r="EG224" s="106"/>
      <c r="EH224" s="106"/>
      <c r="EI224" s="106"/>
      <c r="EJ224" s="106"/>
      <c r="EK224" s="106"/>
      <c r="EL224" s="106"/>
      <c r="EM224" s="106"/>
      <c r="EN224" s="106"/>
      <c r="EO224" s="106"/>
      <c r="EP224" s="106"/>
      <c r="EQ224" s="106"/>
      <c r="ER224" s="106"/>
      <c r="ES224" s="106"/>
      <c r="ET224" s="106"/>
      <c r="EU224" s="106"/>
      <c r="EV224" s="106"/>
      <c r="EW224" s="106"/>
      <c r="EX224" s="106"/>
      <c r="EY224" s="106"/>
      <c r="EZ224" s="106"/>
      <c r="FA224" s="106"/>
      <c r="FB224" s="106"/>
      <c r="FC224" s="106"/>
      <c r="FD224" s="106"/>
      <c r="FE224" s="106"/>
      <c r="FF224" s="106"/>
      <c r="FG224" s="106"/>
      <c r="FH224" s="106"/>
      <c r="FI224" s="106"/>
      <c r="FJ224" s="106"/>
      <c r="FK224" s="106"/>
      <c r="FL224" s="106"/>
      <c r="FM224" s="106"/>
      <c r="FN224" s="106"/>
      <c r="FO224" s="106"/>
      <c r="FP224" s="106"/>
      <c r="FQ224" s="106"/>
      <c r="FR224" s="106"/>
      <c r="FS224" s="106"/>
      <c r="FT224" s="106"/>
      <c r="FU224" s="106"/>
      <c r="FV224" s="106"/>
      <c r="FW224" s="106"/>
      <c r="FX224" s="106"/>
      <c r="FY224" s="106"/>
      <c r="FZ224" s="106"/>
      <c r="GA224" s="106"/>
      <c r="GB224" s="106"/>
      <c r="GC224" s="106"/>
      <c r="GD224" s="106"/>
      <c r="GE224" s="106"/>
      <c r="GF224" s="106"/>
      <c r="GG224" s="106"/>
      <c r="GH224" s="106"/>
      <c r="GI224" s="106"/>
      <c r="GJ224" s="106"/>
      <c r="GK224" s="106"/>
      <c r="GL224" s="106"/>
      <c r="GM224" s="106"/>
      <c r="GN224" s="106"/>
      <c r="GO224" s="106"/>
      <c r="GP224" s="106"/>
      <c r="GQ224" s="106"/>
      <c r="GR224" s="106"/>
      <c r="GS224" s="106"/>
      <c r="GT224" s="106"/>
      <c r="GU224" s="106"/>
      <c r="GV224" s="106"/>
      <c r="GW224" s="106"/>
      <c r="GX224" s="106"/>
      <c r="GY224" s="106"/>
      <c r="GZ224" s="106"/>
      <c r="HA224" s="106"/>
      <c r="HB224" s="106"/>
      <c r="HC224" s="106"/>
      <c r="HD224" s="106"/>
      <c r="HE224" s="106"/>
      <c r="HF224" s="106"/>
      <c r="HG224" s="106"/>
      <c r="HH224" s="106"/>
      <c r="HI224" s="106"/>
    </row>
    <row r="225" spans="2:217" x14ac:dyDescent="0.2">
      <c r="B225" s="106"/>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c r="CE225" s="106"/>
      <c r="CF225" s="106"/>
      <c r="CG225" s="106"/>
      <c r="CH225" s="106"/>
      <c r="CI225" s="106"/>
      <c r="CJ225" s="106"/>
      <c r="CK225" s="106"/>
      <c r="CL225" s="106"/>
      <c r="CM225" s="106"/>
      <c r="CN225" s="106"/>
      <c r="CO225" s="106"/>
      <c r="CP225" s="106"/>
      <c r="CQ225" s="106"/>
      <c r="CR225" s="106"/>
      <c r="CS225" s="106"/>
      <c r="CT225" s="106"/>
      <c r="CU225" s="106"/>
      <c r="CV225" s="106"/>
      <c r="CW225" s="106"/>
      <c r="CX225" s="106"/>
      <c r="CY225" s="106"/>
      <c r="CZ225" s="106"/>
      <c r="DA225" s="106"/>
      <c r="DB225" s="106"/>
      <c r="DC225" s="106"/>
      <c r="DD225" s="106"/>
      <c r="DE225" s="106"/>
      <c r="DF225" s="106"/>
      <c r="DG225" s="106"/>
      <c r="DH225" s="106"/>
      <c r="DI225" s="106"/>
      <c r="DJ225" s="106"/>
      <c r="DK225" s="106"/>
      <c r="DL225" s="106"/>
      <c r="DM225" s="106"/>
      <c r="DN225" s="106"/>
      <c r="DO225" s="106"/>
      <c r="DP225" s="106"/>
      <c r="DQ225" s="106"/>
      <c r="DR225" s="106"/>
      <c r="DS225" s="106"/>
      <c r="DT225" s="106"/>
      <c r="DU225" s="106"/>
      <c r="DV225" s="106"/>
      <c r="DW225" s="106"/>
      <c r="DX225" s="106"/>
      <c r="DY225" s="106"/>
      <c r="DZ225" s="106"/>
      <c r="EA225" s="106"/>
      <c r="EB225" s="106"/>
      <c r="EC225" s="106"/>
      <c r="ED225" s="106"/>
      <c r="EE225" s="106"/>
      <c r="EF225" s="106"/>
      <c r="EG225" s="106"/>
      <c r="EH225" s="106"/>
      <c r="EI225" s="106"/>
      <c r="EJ225" s="106"/>
      <c r="EK225" s="106"/>
      <c r="EL225" s="106"/>
      <c r="EM225" s="106"/>
      <c r="EN225" s="106"/>
      <c r="EO225" s="106"/>
      <c r="EP225" s="106"/>
      <c r="EQ225" s="106"/>
      <c r="ER225" s="106"/>
      <c r="ES225" s="106"/>
      <c r="ET225" s="106"/>
      <c r="EU225" s="106"/>
      <c r="EV225" s="106"/>
      <c r="EW225" s="106"/>
      <c r="EX225" s="106"/>
      <c r="EY225" s="106"/>
      <c r="EZ225" s="106"/>
      <c r="FA225" s="106"/>
      <c r="FB225" s="106"/>
      <c r="FC225" s="106"/>
      <c r="FD225" s="106"/>
      <c r="FE225" s="106"/>
      <c r="FF225" s="106"/>
      <c r="FG225" s="106"/>
      <c r="FH225" s="106"/>
      <c r="FI225" s="106"/>
      <c r="FJ225" s="106"/>
      <c r="FK225" s="106"/>
      <c r="FL225" s="106"/>
      <c r="FM225" s="106"/>
      <c r="FN225" s="106"/>
      <c r="FO225" s="106"/>
      <c r="FP225" s="106"/>
      <c r="FQ225" s="106"/>
      <c r="FR225" s="106"/>
      <c r="FS225" s="106"/>
      <c r="FT225" s="106"/>
      <c r="FU225" s="106"/>
      <c r="FV225" s="106"/>
      <c r="FW225" s="106"/>
      <c r="FX225" s="106"/>
      <c r="FY225" s="106"/>
      <c r="FZ225" s="106"/>
      <c r="GA225" s="106"/>
      <c r="GB225" s="106"/>
      <c r="GC225" s="106"/>
      <c r="GD225" s="106"/>
      <c r="GE225" s="106"/>
      <c r="GF225" s="106"/>
      <c r="GG225" s="106"/>
      <c r="GH225" s="106"/>
      <c r="GI225" s="106"/>
      <c r="GJ225" s="106"/>
      <c r="GK225" s="106"/>
      <c r="GL225" s="106"/>
      <c r="GM225" s="106"/>
      <c r="GN225" s="106"/>
      <c r="GO225" s="106"/>
      <c r="GP225" s="106"/>
      <c r="GQ225" s="106"/>
      <c r="GR225" s="106"/>
      <c r="GS225" s="106"/>
      <c r="GT225" s="106"/>
      <c r="GU225" s="106"/>
      <c r="GV225" s="106"/>
      <c r="GW225" s="106"/>
      <c r="GX225" s="106"/>
      <c r="GY225" s="106"/>
      <c r="GZ225" s="106"/>
      <c r="HA225" s="106"/>
      <c r="HB225" s="106"/>
      <c r="HC225" s="106"/>
      <c r="HD225" s="106"/>
      <c r="HE225" s="106"/>
      <c r="HF225" s="106"/>
      <c r="HG225" s="106"/>
      <c r="HH225" s="106"/>
      <c r="HI225" s="106"/>
    </row>
    <row r="226" spans="2:217" x14ac:dyDescent="0.2">
      <c r="B226" s="106"/>
      <c r="C226" s="106"/>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c r="CE226" s="106"/>
      <c r="CF226" s="106"/>
      <c r="CG226" s="106"/>
      <c r="CH226" s="106"/>
      <c r="CI226" s="106"/>
      <c r="CJ226" s="106"/>
      <c r="CK226" s="106"/>
      <c r="CL226" s="106"/>
      <c r="CM226" s="106"/>
      <c r="CN226" s="106"/>
      <c r="CO226" s="106"/>
      <c r="CP226" s="106"/>
      <c r="CQ226" s="106"/>
      <c r="CR226" s="106"/>
      <c r="CS226" s="106"/>
      <c r="CT226" s="106"/>
      <c r="CU226" s="106"/>
      <c r="CV226" s="106"/>
      <c r="CW226" s="106"/>
      <c r="CX226" s="106"/>
      <c r="CY226" s="106"/>
      <c r="CZ226" s="106"/>
      <c r="DA226" s="106"/>
      <c r="DB226" s="106"/>
      <c r="DC226" s="106"/>
      <c r="DD226" s="106"/>
      <c r="DE226" s="106"/>
      <c r="DF226" s="106"/>
      <c r="DG226" s="106"/>
      <c r="DH226" s="106"/>
      <c r="DI226" s="106"/>
      <c r="DJ226" s="106"/>
      <c r="DK226" s="106"/>
      <c r="DL226" s="106"/>
      <c r="DM226" s="106"/>
      <c r="DN226" s="106"/>
      <c r="DO226" s="106"/>
      <c r="DP226" s="106"/>
      <c r="DQ226" s="106"/>
      <c r="DR226" s="106"/>
      <c r="DS226" s="106"/>
      <c r="DT226" s="106"/>
      <c r="DU226" s="106"/>
      <c r="DV226" s="106"/>
      <c r="DW226" s="106"/>
      <c r="DX226" s="106"/>
      <c r="DY226" s="106"/>
      <c r="DZ226" s="106"/>
      <c r="EA226" s="106"/>
      <c r="EB226" s="106"/>
      <c r="EC226" s="106"/>
      <c r="ED226" s="106"/>
      <c r="EE226" s="106"/>
      <c r="EF226" s="106"/>
      <c r="EG226" s="106"/>
      <c r="EH226" s="106"/>
      <c r="EI226" s="106"/>
      <c r="EJ226" s="106"/>
      <c r="EK226" s="106"/>
      <c r="EL226" s="106"/>
      <c r="EM226" s="106"/>
      <c r="EN226" s="106"/>
      <c r="EO226" s="106"/>
      <c r="EP226" s="106"/>
      <c r="EQ226" s="106"/>
      <c r="ER226" s="106"/>
      <c r="ES226" s="106"/>
      <c r="ET226" s="106"/>
      <c r="EU226" s="106"/>
      <c r="EV226" s="106"/>
      <c r="EW226" s="106"/>
      <c r="EX226" s="106"/>
      <c r="EY226" s="106"/>
      <c r="EZ226" s="106"/>
      <c r="FA226" s="106"/>
      <c r="FB226" s="106"/>
      <c r="FC226" s="106"/>
      <c r="FD226" s="106"/>
      <c r="FE226" s="106"/>
      <c r="FF226" s="106"/>
      <c r="FG226" s="106"/>
      <c r="FH226" s="106"/>
      <c r="FI226" s="106"/>
      <c r="FJ226" s="106"/>
      <c r="FK226" s="106"/>
      <c r="FL226" s="106"/>
      <c r="FM226" s="106"/>
      <c r="FN226" s="106"/>
      <c r="FO226" s="106"/>
      <c r="FP226" s="106"/>
      <c r="FQ226" s="106"/>
      <c r="FR226" s="106"/>
      <c r="FS226" s="106"/>
      <c r="FT226" s="106"/>
      <c r="FU226" s="106"/>
      <c r="FV226" s="106"/>
      <c r="FW226" s="106"/>
      <c r="FX226" s="106"/>
      <c r="FY226" s="106"/>
      <c r="FZ226" s="106"/>
      <c r="GA226" s="106"/>
      <c r="GB226" s="106"/>
      <c r="GC226" s="106"/>
      <c r="GD226" s="106"/>
      <c r="GE226" s="106"/>
      <c r="GF226" s="106"/>
      <c r="GG226" s="106"/>
      <c r="GH226" s="106"/>
      <c r="GI226" s="106"/>
      <c r="GJ226" s="106"/>
      <c r="GK226" s="106"/>
      <c r="GL226" s="106"/>
      <c r="GM226" s="106"/>
      <c r="GN226" s="106"/>
      <c r="GO226" s="106"/>
      <c r="GP226" s="106"/>
      <c r="GQ226" s="106"/>
      <c r="GR226" s="106"/>
      <c r="GS226" s="106"/>
      <c r="GT226" s="106"/>
      <c r="GU226" s="106"/>
      <c r="GV226" s="106"/>
      <c r="GW226" s="106"/>
      <c r="GX226" s="106"/>
      <c r="GY226" s="106"/>
      <c r="GZ226" s="106"/>
      <c r="HA226" s="106"/>
      <c r="HB226" s="106"/>
      <c r="HC226" s="106"/>
      <c r="HD226" s="106"/>
      <c r="HE226" s="106"/>
      <c r="HF226" s="106"/>
      <c r="HG226" s="106"/>
      <c r="HH226" s="106"/>
      <c r="HI226" s="106"/>
    </row>
    <row r="227" spans="2:217" x14ac:dyDescent="0.2">
      <c r="B227" s="106"/>
      <c r="C227" s="106"/>
      <c r="D227" s="106"/>
      <c r="E227" s="106"/>
      <c r="F227" s="106"/>
      <c r="G227" s="106"/>
      <c r="H227" s="106"/>
      <c r="I227" s="106"/>
      <c r="J227" s="106"/>
      <c r="K227" s="106"/>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c r="CH227" s="106"/>
      <c r="CI227" s="106"/>
      <c r="CJ227" s="106"/>
      <c r="CK227" s="106"/>
      <c r="CL227" s="106"/>
      <c r="CM227" s="106"/>
      <c r="CN227" s="106"/>
      <c r="CO227" s="106"/>
      <c r="CP227" s="106"/>
      <c r="CQ227" s="106"/>
      <c r="CR227" s="106"/>
      <c r="CS227" s="106"/>
      <c r="CT227" s="106"/>
      <c r="CU227" s="106"/>
      <c r="CV227" s="106"/>
      <c r="CW227" s="106"/>
      <c r="CX227" s="106"/>
      <c r="CY227" s="106"/>
      <c r="CZ227" s="106"/>
      <c r="DA227" s="106"/>
      <c r="DB227" s="106"/>
      <c r="DC227" s="106"/>
      <c r="DD227" s="106"/>
      <c r="DE227" s="106"/>
      <c r="DF227" s="106"/>
      <c r="DG227" s="106"/>
      <c r="DH227" s="106"/>
      <c r="DI227" s="106"/>
      <c r="DJ227" s="106"/>
      <c r="DK227" s="106"/>
      <c r="DL227" s="106"/>
      <c r="DM227" s="106"/>
      <c r="DN227" s="106"/>
      <c r="DO227" s="106"/>
      <c r="DP227" s="106"/>
      <c r="DQ227" s="106"/>
      <c r="DR227" s="106"/>
      <c r="DS227" s="106"/>
      <c r="DT227" s="106"/>
      <c r="DU227" s="106"/>
      <c r="DV227" s="106"/>
      <c r="DW227" s="106"/>
      <c r="DX227" s="106"/>
      <c r="DY227" s="106"/>
      <c r="DZ227" s="106"/>
      <c r="EA227" s="106"/>
      <c r="EB227" s="106"/>
      <c r="EC227" s="106"/>
      <c r="ED227" s="106"/>
      <c r="EE227" s="106"/>
      <c r="EF227" s="106"/>
      <c r="EG227" s="106"/>
      <c r="EH227" s="106"/>
      <c r="EI227" s="106"/>
      <c r="EJ227" s="106"/>
      <c r="EK227" s="106"/>
      <c r="EL227" s="106"/>
      <c r="EM227" s="106"/>
      <c r="EN227" s="106"/>
      <c r="EO227" s="106"/>
      <c r="EP227" s="106"/>
      <c r="EQ227" s="106"/>
      <c r="ER227" s="106"/>
      <c r="ES227" s="106"/>
      <c r="ET227" s="106"/>
      <c r="EU227" s="106"/>
      <c r="EV227" s="106"/>
      <c r="EW227" s="106"/>
      <c r="EX227" s="106"/>
      <c r="EY227" s="106"/>
      <c r="EZ227" s="106"/>
      <c r="FA227" s="106"/>
      <c r="FB227" s="106"/>
      <c r="FC227" s="106"/>
      <c r="FD227" s="106"/>
      <c r="FE227" s="106"/>
      <c r="FF227" s="106"/>
      <c r="FG227" s="106"/>
      <c r="FH227" s="106"/>
      <c r="FI227" s="106"/>
      <c r="FJ227" s="106"/>
      <c r="FK227" s="106"/>
      <c r="FL227" s="106"/>
      <c r="FM227" s="106"/>
      <c r="FN227" s="106"/>
      <c r="FO227" s="106"/>
      <c r="FP227" s="106"/>
      <c r="FQ227" s="106"/>
      <c r="FR227" s="106"/>
      <c r="FS227" s="106"/>
      <c r="FT227" s="106"/>
      <c r="FU227" s="106"/>
      <c r="FV227" s="106"/>
      <c r="FW227" s="106"/>
      <c r="FX227" s="106"/>
      <c r="FY227" s="106"/>
      <c r="FZ227" s="106"/>
      <c r="GA227" s="106"/>
      <c r="GB227" s="106"/>
      <c r="GC227" s="106"/>
      <c r="GD227" s="106"/>
      <c r="GE227" s="106"/>
      <c r="GF227" s="106"/>
      <c r="GG227" s="106"/>
      <c r="GH227" s="106"/>
      <c r="GI227" s="106"/>
      <c r="GJ227" s="106"/>
      <c r="GK227" s="106"/>
      <c r="GL227" s="106"/>
      <c r="GM227" s="106"/>
      <c r="GN227" s="106"/>
      <c r="GO227" s="106"/>
      <c r="GP227" s="106"/>
      <c r="GQ227" s="106"/>
      <c r="GR227" s="106"/>
      <c r="GS227" s="106"/>
      <c r="GT227" s="106"/>
      <c r="GU227" s="106"/>
      <c r="GV227" s="106"/>
      <c r="GW227" s="106"/>
      <c r="GX227" s="106"/>
      <c r="GY227" s="106"/>
      <c r="GZ227" s="106"/>
      <c r="HA227" s="106"/>
      <c r="HB227" s="106"/>
      <c r="HC227" s="106"/>
      <c r="HD227" s="106"/>
      <c r="HE227" s="106"/>
      <c r="HF227" s="106"/>
      <c r="HG227" s="106"/>
      <c r="HH227" s="106"/>
      <c r="HI227" s="106"/>
    </row>
    <row r="228" spans="2:217" x14ac:dyDescent="0.2">
      <c r="B228" s="106"/>
      <c r="C228" s="106"/>
      <c r="D228" s="106"/>
      <c r="E228" s="106"/>
      <c r="F228" s="106"/>
      <c r="G228" s="106"/>
      <c r="H228" s="106"/>
      <c r="I228" s="106"/>
      <c r="J228" s="106"/>
      <c r="K228" s="106"/>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c r="CE228" s="106"/>
      <c r="CF228" s="106"/>
      <c r="CG228" s="106"/>
      <c r="CH228" s="106"/>
      <c r="CI228" s="106"/>
      <c r="CJ228" s="106"/>
      <c r="CK228" s="106"/>
      <c r="CL228" s="106"/>
      <c r="CM228" s="106"/>
      <c r="CN228" s="106"/>
      <c r="CO228" s="106"/>
      <c r="CP228" s="106"/>
      <c r="CQ228" s="106"/>
      <c r="CR228" s="106"/>
      <c r="CS228" s="106"/>
      <c r="CT228" s="106"/>
      <c r="CU228" s="106"/>
      <c r="CV228" s="106"/>
      <c r="CW228" s="106"/>
      <c r="CX228" s="106"/>
      <c r="CY228" s="106"/>
      <c r="CZ228" s="106"/>
      <c r="DA228" s="106"/>
      <c r="DB228" s="106"/>
      <c r="DC228" s="106"/>
      <c r="DD228" s="106"/>
      <c r="DE228" s="106"/>
      <c r="DF228" s="106"/>
      <c r="DG228" s="106"/>
      <c r="DH228" s="106"/>
      <c r="DI228" s="106"/>
      <c r="DJ228" s="106"/>
      <c r="DK228" s="106"/>
      <c r="DL228" s="106"/>
      <c r="DM228" s="106"/>
      <c r="DN228" s="106"/>
      <c r="DO228" s="106"/>
      <c r="DP228" s="106"/>
      <c r="DQ228" s="106"/>
      <c r="DR228" s="106"/>
      <c r="DS228" s="106"/>
      <c r="DT228" s="106"/>
      <c r="DU228" s="106"/>
      <c r="DV228" s="106"/>
      <c r="DW228" s="106"/>
      <c r="DX228" s="106"/>
      <c r="DY228" s="106"/>
      <c r="DZ228" s="106"/>
      <c r="EA228" s="106"/>
      <c r="EB228" s="106"/>
      <c r="EC228" s="106"/>
      <c r="ED228" s="106"/>
      <c r="EE228" s="106"/>
      <c r="EF228" s="106"/>
      <c r="EG228" s="106"/>
      <c r="EH228" s="106"/>
      <c r="EI228" s="106"/>
      <c r="EJ228" s="106"/>
      <c r="EK228" s="106"/>
      <c r="EL228" s="106"/>
      <c r="EM228" s="106"/>
      <c r="EN228" s="106"/>
      <c r="EO228" s="106"/>
      <c r="EP228" s="106"/>
      <c r="EQ228" s="106"/>
      <c r="ER228" s="106"/>
      <c r="ES228" s="106"/>
      <c r="ET228" s="106"/>
      <c r="EU228" s="106"/>
      <c r="EV228" s="106"/>
      <c r="EW228" s="106"/>
      <c r="EX228" s="106"/>
      <c r="EY228" s="106"/>
      <c r="EZ228" s="106"/>
      <c r="FA228" s="106"/>
      <c r="FB228" s="106"/>
      <c r="FC228" s="106"/>
      <c r="FD228" s="106"/>
      <c r="FE228" s="106"/>
      <c r="FF228" s="106"/>
      <c r="FG228" s="106"/>
      <c r="FH228" s="106"/>
      <c r="FI228" s="106"/>
      <c r="FJ228" s="106"/>
      <c r="FK228" s="106"/>
      <c r="FL228" s="106"/>
      <c r="FM228" s="106"/>
      <c r="FN228" s="106"/>
      <c r="FO228" s="106"/>
      <c r="FP228" s="106"/>
      <c r="FQ228" s="106"/>
      <c r="FR228" s="106"/>
      <c r="FS228" s="106"/>
      <c r="FT228" s="106"/>
      <c r="FU228" s="106"/>
      <c r="FV228" s="106"/>
      <c r="FW228" s="106"/>
      <c r="FX228" s="106"/>
      <c r="FY228" s="106"/>
      <c r="FZ228" s="106"/>
      <c r="GA228" s="106"/>
      <c r="GB228" s="106"/>
      <c r="GC228" s="106"/>
      <c r="GD228" s="106"/>
      <c r="GE228" s="106"/>
      <c r="GF228" s="106"/>
      <c r="GG228" s="106"/>
      <c r="GH228" s="106"/>
      <c r="GI228" s="106"/>
      <c r="GJ228" s="106"/>
      <c r="GK228" s="106"/>
      <c r="GL228" s="106"/>
      <c r="GM228" s="106"/>
      <c r="GN228" s="106"/>
      <c r="GO228" s="106"/>
      <c r="GP228" s="106"/>
      <c r="GQ228" s="106"/>
      <c r="GR228" s="106"/>
      <c r="GS228" s="106"/>
      <c r="GT228" s="106"/>
      <c r="GU228" s="106"/>
      <c r="GV228" s="106"/>
      <c r="GW228" s="106"/>
      <c r="GX228" s="106"/>
      <c r="GY228" s="106"/>
      <c r="GZ228" s="106"/>
      <c r="HA228" s="106"/>
      <c r="HB228" s="106"/>
      <c r="HC228" s="106"/>
      <c r="HD228" s="106"/>
      <c r="HE228" s="106"/>
      <c r="HF228" s="106"/>
      <c r="HG228" s="106"/>
      <c r="HH228" s="106"/>
      <c r="HI228" s="106"/>
    </row>
    <row r="229" spans="2:217" x14ac:dyDescent="0.2">
      <c r="B229" s="106"/>
      <c r="C229" s="106"/>
      <c r="D229" s="106"/>
      <c r="E229" s="106"/>
      <c r="F229" s="106"/>
      <c r="G229" s="106"/>
      <c r="H229" s="106"/>
      <c r="I229" s="106"/>
      <c r="J229" s="106"/>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c r="CE229" s="106"/>
      <c r="CF229" s="106"/>
      <c r="CG229" s="106"/>
      <c r="CH229" s="106"/>
      <c r="CI229" s="106"/>
      <c r="CJ229" s="106"/>
      <c r="CK229" s="106"/>
      <c r="CL229" s="106"/>
      <c r="CM229" s="106"/>
      <c r="CN229" s="106"/>
      <c r="CO229" s="106"/>
      <c r="CP229" s="106"/>
      <c r="CQ229" s="106"/>
      <c r="CR229" s="106"/>
      <c r="CS229" s="106"/>
      <c r="CT229" s="106"/>
      <c r="CU229" s="106"/>
      <c r="CV229" s="106"/>
      <c r="CW229" s="106"/>
      <c r="CX229" s="106"/>
      <c r="CY229" s="106"/>
      <c r="CZ229" s="106"/>
      <c r="DA229" s="106"/>
      <c r="DB229" s="106"/>
      <c r="DC229" s="106"/>
      <c r="DD229" s="106"/>
      <c r="DE229" s="106"/>
      <c r="DF229" s="106"/>
      <c r="DG229" s="106"/>
      <c r="DH229" s="106"/>
      <c r="DI229" s="106"/>
      <c r="DJ229" s="106"/>
      <c r="DK229" s="106"/>
      <c r="DL229" s="106"/>
      <c r="DM229" s="106"/>
      <c r="DN229" s="106"/>
      <c r="DO229" s="106"/>
      <c r="DP229" s="106"/>
      <c r="DQ229" s="106"/>
      <c r="DR229" s="106"/>
      <c r="DS229" s="106"/>
      <c r="DT229" s="106"/>
      <c r="DU229" s="106"/>
      <c r="DV229" s="106"/>
      <c r="DW229" s="106"/>
      <c r="DX229" s="106"/>
      <c r="DY229" s="106"/>
      <c r="DZ229" s="106"/>
      <c r="EA229" s="106"/>
      <c r="EB229" s="106"/>
      <c r="EC229" s="106"/>
      <c r="ED229" s="106"/>
      <c r="EE229" s="106"/>
      <c r="EF229" s="106"/>
      <c r="EG229" s="106"/>
      <c r="EH229" s="106"/>
      <c r="EI229" s="106"/>
      <c r="EJ229" s="106"/>
      <c r="EK229" s="106"/>
      <c r="EL229" s="106"/>
      <c r="EM229" s="106"/>
      <c r="EN229" s="106"/>
      <c r="EO229" s="106"/>
      <c r="EP229" s="106"/>
      <c r="EQ229" s="106"/>
      <c r="ER229" s="106"/>
      <c r="ES229" s="106"/>
      <c r="ET229" s="106"/>
      <c r="EU229" s="106"/>
      <c r="EV229" s="106"/>
      <c r="EW229" s="106"/>
      <c r="EX229" s="106"/>
      <c r="EY229" s="106"/>
      <c r="EZ229" s="106"/>
      <c r="FA229" s="106"/>
      <c r="FB229" s="106"/>
      <c r="FC229" s="106"/>
      <c r="FD229" s="106"/>
      <c r="FE229" s="106"/>
      <c r="FF229" s="106"/>
      <c r="FG229" s="106"/>
      <c r="FH229" s="106"/>
      <c r="FI229" s="106"/>
      <c r="FJ229" s="106"/>
      <c r="FK229" s="106"/>
      <c r="FL229" s="106"/>
      <c r="FM229" s="106"/>
      <c r="FN229" s="106"/>
      <c r="FO229" s="106"/>
      <c r="FP229" s="106"/>
      <c r="FQ229" s="106"/>
      <c r="FR229" s="106"/>
      <c r="FS229" s="106"/>
      <c r="FT229" s="106"/>
      <c r="FU229" s="106"/>
      <c r="FV229" s="106"/>
      <c r="FW229" s="106"/>
      <c r="FX229" s="106"/>
      <c r="FY229" s="106"/>
      <c r="FZ229" s="106"/>
      <c r="GA229" s="106"/>
      <c r="GB229" s="106"/>
      <c r="GC229" s="106"/>
      <c r="GD229" s="106"/>
      <c r="GE229" s="106"/>
      <c r="GF229" s="106"/>
      <c r="GG229" s="106"/>
      <c r="GH229" s="106"/>
      <c r="GI229" s="106"/>
      <c r="GJ229" s="106"/>
      <c r="GK229" s="106"/>
      <c r="GL229" s="106"/>
      <c r="GM229" s="106"/>
      <c r="GN229" s="106"/>
      <c r="GO229" s="106"/>
      <c r="GP229" s="106"/>
      <c r="GQ229" s="106"/>
      <c r="GR229" s="106"/>
      <c r="GS229" s="106"/>
      <c r="GT229" s="106"/>
      <c r="GU229" s="106"/>
      <c r="GV229" s="106"/>
      <c r="GW229" s="106"/>
      <c r="GX229" s="106"/>
      <c r="GY229" s="106"/>
      <c r="GZ229" s="106"/>
      <c r="HA229" s="106"/>
      <c r="HB229" s="106"/>
      <c r="HC229" s="106"/>
      <c r="HD229" s="106"/>
      <c r="HE229" s="106"/>
      <c r="HF229" s="106"/>
      <c r="HG229" s="106"/>
      <c r="HH229" s="106"/>
      <c r="HI229" s="106"/>
    </row>
    <row r="230" spans="2:217" x14ac:dyDescent="0.2">
      <c r="B230" s="106"/>
      <c r="C230" s="106"/>
      <c r="D230" s="106"/>
      <c r="E230" s="106"/>
      <c r="F230" s="106"/>
      <c r="G230" s="106"/>
      <c r="H230" s="106"/>
      <c r="I230" s="106"/>
      <c r="J230" s="106"/>
      <c r="K230" s="106"/>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c r="CI230" s="106"/>
      <c r="CJ230" s="106"/>
      <c r="CK230" s="106"/>
      <c r="CL230" s="106"/>
      <c r="CM230" s="106"/>
      <c r="CN230" s="106"/>
      <c r="CO230" s="106"/>
      <c r="CP230" s="106"/>
      <c r="CQ230" s="106"/>
      <c r="CR230" s="106"/>
      <c r="CS230" s="106"/>
      <c r="CT230" s="106"/>
      <c r="CU230" s="106"/>
      <c r="CV230" s="106"/>
      <c r="CW230" s="106"/>
      <c r="CX230" s="106"/>
      <c r="CY230" s="106"/>
      <c r="CZ230" s="106"/>
      <c r="DA230" s="106"/>
      <c r="DB230" s="106"/>
      <c r="DC230" s="106"/>
      <c r="DD230" s="106"/>
      <c r="DE230" s="106"/>
      <c r="DF230" s="106"/>
      <c r="DG230" s="106"/>
      <c r="DH230" s="106"/>
      <c r="DI230" s="106"/>
      <c r="DJ230" s="106"/>
      <c r="DK230" s="106"/>
      <c r="DL230" s="106"/>
      <c r="DM230" s="106"/>
      <c r="DN230" s="106"/>
      <c r="DO230" s="106"/>
      <c r="DP230" s="106"/>
      <c r="DQ230" s="106"/>
      <c r="DR230" s="106"/>
      <c r="DS230" s="106"/>
      <c r="DT230" s="106"/>
      <c r="DU230" s="106"/>
      <c r="DV230" s="106"/>
      <c r="DW230" s="106"/>
      <c r="DX230" s="106"/>
      <c r="DY230" s="106"/>
      <c r="DZ230" s="106"/>
      <c r="EA230" s="106"/>
      <c r="EB230" s="106"/>
      <c r="EC230" s="106"/>
      <c r="ED230" s="106"/>
      <c r="EE230" s="106"/>
      <c r="EF230" s="106"/>
      <c r="EG230" s="106"/>
      <c r="EH230" s="106"/>
      <c r="EI230" s="106"/>
      <c r="EJ230" s="106"/>
      <c r="EK230" s="106"/>
      <c r="EL230" s="106"/>
      <c r="EM230" s="106"/>
      <c r="EN230" s="106"/>
      <c r="EO230" s="106"/>
      <c r="EP230" s="106"/>
      <c r="EQ230" s="106"/>
      <c r="ER230" s="106"/>
      <c r="ES230" s="106"/>
      <c r="ET230" s="106"/>
      <c r="EU230" s="106"/>
      <c r="EV230" s="106"/>
      <c r="EW230" s="106"/>
      <c r="EX230" s="106"/>
      <c r="EY230" s="106"/>
      <c r="EZ230" s="106"/>
      <c r="FA230" s="106"/>
      <c r="FB230" s="106"/>
      <c r="FC230" s="106"/>
      <c r="FD230" s="106"/>
      <c r="FE230" s="106"/>
      <c r="FF230" s="106"/>
      <c r="FG230" s="106"/>
      <c r="FH230" s="106"/>
      <c r="FI230" s="106"/>
      <c r="FJ230" s="106"/>
      <c r="FK230" s="106"/>
      <c r="FL230" s="106"/>
      <c r="FM230" s="106"/>
      <c r="FN230" s="106"/>
      <c r="FO230" s="106"/>
      <c r="FP230" s="106"/>
      <c r="FQ230" s="106"/>
      <c r="FR230" s="106"/>
      <c r="FS230" s="106"/>
      <c r="FT230" s="106"/>
      <c r="FU230" s="106"/>
      <c r="FV230" s="106"/>
      <c r="FW230" s="106"/>
      <c r="FX230" s="106"/>
      <c r="FY230" s="106"/>
      <c r="FZ230" s="106"/>
      <c r="GA230" s="106"/>
      <c r="GB230" s="106"/>
      <c r="GC230" s="106"/>
      <c r="GD230" s="106"/>
      <c r="GE230" s="106"/>
      <c r="GF230" s="106"/>
      <c r="GG230" s="106"/>
      <c r="GH230" s="106"/>
      <c r="GI230" s="106"/>
      <c r="GJ230" s="106"/>
      <c r="GK230" s="106"/>
      <c r="GL230" s="106"/>
      <c r="GM230" s="106"/>
      <c r="GN230" s="106"/>
      <c r="GO230" s="106"/>
      <c r="GP230" s="106"/>
      <c r="GQ230" s="106"/>
      <c r="GR230" s="106"/>
      <c r="GS230" s="106"/>
      <c r="GT230" s="106"/>
      <c r="GU230" s="106"/>
      <c r="GV230" s="106"/>
      <c r="GW230" s="106"/>
      <c r="GX230" s="106"/>
      <c r="GY230" s="106"/>
      <c r="GZ230" s="106"/>
      <c r="HA230" s="106"/>
      <c r="HB230" s="106"/>
      <c r="HC230" s="106"/>
      <c r="HD230" s="106"/>
      <c r="HE230" s="106"/>
      <c r="HF230" s="106"/>
      <c r="HG230" s="106"/>
      <c r="HH230" s="106"/>
      <c r="HI230" s="106"/>
    </row>
    <row r="231" spans="2:217" x14ac:dyDescent="0.2">
      <c r="B231" s="106"/>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c r="CE231" s="106"/>
      <c r="CF231" s="106"/>
      <c r="CG231" s="106"/>
      <c r="CH231" s="106"/>
      <c r="CI231" s="106"/>
      <c r="CJ231" s="106"/>
      <c r="CK231" s="106"/>
      <c r="CL231" s="106"/>
      <c r="CM231" s="106"/>
      <c r="CN231" s="106"/>
      <c r="CO231" s="106"/>
      <c r="CP231" s="106"/>
      <c r="CQ231" s="106"/>
      <c r="CR231" s="106"/>
      <c r="CS231" s="106"/>
      <c r="CT231" s="106"/>
      <c r="CU231" s="106"/>
      <c r="CV231" s="106"/>
      <c r="CW231" s="106"/>
      <c r="CX231" s="106"/>
      <c r="CY231" s="106"/>
      <c r="CZ231" s="106"/>
      <c r="DA231" s="106"/>
      <c r="DB231" s="106"/>
      <c r="DC231" s="106"/>
      <c r="DD231" s="106"/>
      <c r="DE231" s="106"/>
      <c r="DF231" s="106"/>
      <c r="DG231" s="106"/>
      <c r="DH231" s="106"/>
      <c r="DI231" s="106"/>
      <c r="DJ231" s="106"/>
      <c r="DK231" s="106"/>
      <c r="DL231" s="106"/>
      <c r="DM231" s="106"/>
      <c r="DN231" s="106"/>
      <c r="DO231" s="106"/>
      <c r="DP231" s="106"/>
      <c r="DQ231" s="106"/>
      <c r="DR231" s="106"/>
      <c r="DS231" s="106"/>
      <c r="DT231" s="106"/>
      <c r="DU231" s="106"/>
      <c r="DV231" s="106"/>
      <c r="DW231" s="106"/>
      <c r="DX231" s="106"/>
      <c r="DY231" s="106"/>
      <c r="DZ231" s="106"/>
      <c r="EA231" s="106"/>
      <c r="EB231" s="106"/>
      <c r="EC231" s="106"/>
      <c r="ED231" s="106"/>
      <c r="EE231" s="106"/>
      <c r="EF231" s="106"/>
      <c r="EG231" s="106"/>
      <c r="EH231" s="106"/>
      <c r="EI231" s="106"/>
      <c r="EJ231" s="106"/>
      <c r="EK231" s="106"/>
      <c r="EL231" s="106"/>
      <c r="EM231" s="106"/>
      <c r="EN231" s="106"/>
      <c r="EO231" s="106"/>
      <c r="EP231" s="106"/>
      <c r="EQ231" s="106"/>
      <c r="ER231" s="106"/>
      <c r="ES231" s="106"/>
      <c r="ET231" s="106"/>
      <c r="EU231" s="106"/>
      <c r="EV231" s="106"/>
      <c r="EW231" s="106"/>
      <c r="EX231" s="106"/>
      <c r="EY231" s="106"/>
      <c r="EZ231" s="106"/>
      <c r="FA231" s="106"/>
      <c r="FB231" s="106"/>
      <c r="FC231" s="106"/>
      <c r="FD231" s="106"/>
      <c r="FE231" s="106"/>
      <c r="FF231" s="106"/>
      <c r="FG231" s="106"/>
      <c r="FH231" s="106"/>
      <c r="FI231" s="106"/>
      <c r="FJ231" s="106"/>
      <c r="FK231" s="106"/>
      <c r="FL231" s="106"/>
      <c r="FM231" s="106"/>
      <c r="FN231" s="106"/>
      <c r="FO231" s="106"/>
      <c r="FP231" s="106"/>
      <c r="FQ231" s="106"/>
      <c r="FR231" s="106"/>
      <c r="FS231" s="106"/>
      <c r="FT231" s="106"/>
      <c r="FU231" s="106"/>
      <c r="FV231" s="106"/>
      <c r="FW231" s="106"/>
      <c r="FX231" s="106"/>
      <c r="FY231" s="106"/>
      <c r="FZ231" s="106"/>
      <c r="GA231" s="106"/>
      <c r="GB231" s="106"/>
      <c r="GC231" s="106"/>
      <c r="GD231" s="106"/>
      <c r="GE231" s="106"/>
      <c r="GF231" s="106"/>
      <c r="GG231" s="106"/>
      <c r="GH231" s="106"/>
      <c r="GI231" s="106"/>
      <c r="GJ231" s="106"/>
      <c r="GK231" s="106"/>
      <c r="GL231" s="106"/>
      <c r="GM231" s="106"/>
      <c r="GN231" s="106"/>
      <c r="GO231" s="106"/>
      <c r="GP231" s="106"/>
      <c r="GQ231" s="106"/>
      <c r="GR231" s="106"/>
      <c r="GS231" s="106"/>
      <c r="GT231" s="106"/>
      <c r="GU231" s="106"/>
      <c r="GV231" s="106"/>
      <c r="GW231" s="106"/>
      <c r="GX231" s="106"/>
      <c r="GY231" s="106"/>
      <c r="GZ231" s="106"/>
      <c r="HA231" s="106"/>
      <c r="HB231" s="106"/>
      <c r="HC231" s="106"/>
      <c r="HD231" s="106"/>
      <c r="HE231" s="106"/>
      <c r="HF231" s="106"/>
      <c r="HG231" s="106"/>
      <c r="HH231" s="106"/>
      <c r="HI231" s="106"/>
    </row>
    <row r="232" spans="2:217" x14ac:dyDescent="0.2">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c r="CE232" s="106"/>
      <c r="CF232" s="106"/>
      <c r="CG232" s="106"/>
      <c r="CH232" s="106"/>
      <c r="CI232" s="106"/>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106"/>
      <c r="EW232" s="106"/>
      <c r="EX232" s="106"/>
      <c r="EY232" s="106"/>
      <c r="EZ232" s="106"/>
      <c r="FA232" s="106"/>
      <c r="FB232" s="106"/>
      <c r="FC232" s="106"/>
      <c r="FD232" s="106"/>
      <c r="FE232" s="106"/>
      <c r="FF232" s="106"/>
      <c r="FG232" s="106"/>
      <c r="FH232" s="106"/>
      <c r="FI232" s="106"/>
      <c r="FJ232" s="106"/>
      <c r="FK232" s="106"/>
      <c r="FL232" s="106"/>
      <c r="FM232" s="106"/>
      <c r="FN232" s="106"/>
      <c r="FO232" s="106"/>
      <c r="FP232" s="106"/>
      <c r="FQ232" s="106"/>
      <c r="FR232" s="106"/>
      <c r="FS232" s="106"/>
      <c r="FT232" s="106"/>
      <c r="FU232" s="106"/>
      <c r="FV232" s="106"/>
      <c r="FW232" s="106"/>
      <c r="FX232" s="106"/>
      <c r="FY232" s="106"/>
      <c r="FZ232" s="106"/>
      <c r="GA232" s="106"/>
      <c r="GB232" s="106"/>
      <c r="GC232" s="106"/>
      <c r="GD232" s="106"/>
      <c r="GE232" s="106"/>
      <c r="GF232" s="106"/>
      <c r="GG232" s="106"/>
      <c r="GH232" s="106"/>
      <c r="GI232" s="106"/>
      <c r="GJ232" s="106"/>
      <c r="GK232" s="106"/>
      <c r="GL232" s="106"/>
      <c r="GM232" s="106"/>
      <c r="GN232" s="106"/>
      <c r="GO232" s="106"/>
      <c r="GP232" s="106"/>
      <c r="GQ232" s="106"/>
      <c r="GR232" s="106"/>
      <c r="GS232" s="106"/>
      <c r="GT232" s="106"/>
      <c r="GU232" s="106"/>
      <c r="GV232" s="106"/>
      <c r="GW232" s="106"/>
      <c r="GX232" s="106"/>
      <c r="GY232" s="106"/>
      <c r="GZ232" s="106"/>
      <c r="HA232" s="106"/>
      <c r="HB232" s="106"/>
      <c r="HC232" s="106"/>
      <c r="HD232" s="106"/>
      <c r="HE232" s="106"/>
      <c r="HF232" s="106"/>
      <c r="HG232" s="106"/>
      <c r="HH232" s="106"/>
      <c r="HI232" s="106"/>
    </row>
    <row r="233" spans="2:217" x14ac:dyDescent="0.2">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c r="CE233" s="106"/>
      <c r="CF233" s="106"/>
      <c r="CG233" s="106"/>
      <c r="CH233" s="106"/>
      <c r="CI233" s="106"/>
      <c r="CJ233" s="106"/>
      <c r="CK233" s="106"/>
      <c r="CL233" s="106"/>
      <c r="CM233" s="106"/>
      <c r="CN233" s="106"/>
      <c r="CO233" s="106"/>
      <c r="CP233" s="106"/>
      <c r="CQ233" s="106"/>
      <c r="CR233" s="106"/>
      <c r="CS233" s="106"/>
      <c r="CT233" s="106"/>
      <c r="CU233" s="106"/>
      <c r="CV233" s="106"/>
      <c r="CW233" s="106"/>
      <c r="CX233" s="106"/>
      <c r="CY233" s="106"/>
      <c r="CZ233" s="106"/>
      <c r="DA233" s="106"/>
      <c r="DB233" s="106"/>
      <c r="DC233" s="106"/>
      <c r="DD233" s="106"/>
      <c r="DE233" s="106"/>
      <c r="DF233" s="106"/>
      <c r="DG233" s="106"/>
      <c r="DH233" s="106"/>
      <c r="DI233" s="106"/>
      <c r="DJ233" s="106"/>
      <c r="DK233" s="106"/>
      <c r="DL233" s="106"/>
      <c r="DM233" s="106"/>
      <c r="DN233" s="106"/>
      <c r="DO233" s="106"/>
      <c r="DP233" s="106"/>
      <c r="DQ233" s="106"/>
      <c r="DR233" s="106"/>
      <c r="DS233" s="106"/>
      <c r="DT233" s="106"/>
      <c r="DU233" s="106"/>
      <c r="DV233" s="106"/>
      <c r="DW233" s="106"/>
      <c r="DX233" s="106"/>
      <c r="DY233" s="106"/>
      <c r="DZ233" s="106"/>
      <c r="EA233" s="106"/>
      <c r="EB233" s="106"/>
      <c r="EC233" s="106"/>
      <c r="ED233" s="106"/>
      <c r="EE233" s="106"/>
      <c r="EF233" s="106"/>
      <c r="EG233" s="106"/>
      <c r="EH233" s="106"/>
      <c r="EI233" s="106"/>
      <c r="EJ233" s="106"/>
      <c r="EK233" s="106"/>
      <c r="EL233" s="106"/>
      <c r="EM233" s="106"/>
      <c r="EN233" s="106"/>
      <c r="EO233" s="106"/>
      <c r="EP233" s="106"/>
      <c r="EQ233" s="106"/>
      <c r="ER233" s="106"/>
      <c r="ES233" s="106"/>
      <c r="ET233" s="106"/>
      <c r="EU233" s="106"/>
      <c r="EV233" s="106"/>
      <c r="EW233" s="106"/>
      <c r="EX233" s="106"/>
      <c r="EY233" s="106"/>
      <c r="EZ233" s="106"/>
      <c r="FA233" s="106"/>
      <c r="FB233" s="106"/>
      <c r="FC233" s="106"/>
      <c r="FD233" s="106"/>
      <c r="FE233" s="106"/>
      <c r="FF233" s="106"/>
      <c r="FG233" s="106"/>
      <c r="FH233" s="106"/>
      <c r="FI233" s="106"/>
      <c r="FJ233" s="106"/>
      <c r="FK233" s="106"/>
      <c r="FL233" s="106"/>
      <c r="FM233" s="106"/>
      <c r="FN233" s="106"/>
      <c r="FO233" s="106"/>
      <c r="FP233" s="106"/>
      <c r="FQ233" s="106"/>
      <c r="FR233" s="106"/>
      <c r="FS233" s="106"/>
      <c r="FT233" s="106"/>
      <c r="FU233" s="106"/>
      <c r="FV233" s="106"/>
      <c r="FW233" s="106"/>
      <c r="FX233" s="106"/>
      <c r="FY233" s="106"/>
      <c r="FZ233" s="106"/>
      <c r="GA233" s="106"/>
      <c r="GB233" s="106"/>
      <c r="GC233" s="106"/>
      <c r="GD233" s="106"/>
      <c r="GE233" s="106"/>
      <c r="GF233" s="106"/>
      <c r="GG233" s="106"/>
      <c r="GH233" s="106"/>
      <c r="GI233" s="106"/>
      <c r="GJ233" s="106"/>
      <c r="GK233" s="106"/>
      <c r="GL233" s="106"/>
      <c r="GM233" s="106"/>
      <c r="GN233" s="106"/>
      <c r="GO233" s="106"/>
      <c r="GP233" s="106"/>
      <c r="GQ233" s="106"/>
      <c r="GR233" s="106"/>
      <c r="GS233" s="106"/>
      <c r="GT233" s="106"/>
      <c r="GU233" s="106"/>
      <c r="GV233" s="106"/>
      <c r="GW233" s="106"/>
      <c r="GX233" s="106"/>
      <c r="GY233" s="106"/>
      <c r="GZ233" s="106"/>
      <c r="HA233" s="106"/>
      <c r="HB233" s="106"/>
      <c r="HC233" s="106"/>
      <c r="HD233" s="106"/>
      <c r="HE233" s="106"/>
      <c r="HF233" s="106"/>
      <c r="HG233" s="106"/>
      <c r="HH233" s="106"/>
      <c r="HI233" s="106"/>
    </row>
    <row r="234" spans="2:217" x14ac:dyDescent="0.2">
      <c r="B234" s="106"/>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c r="CE234" s="106"/>
      <c r="CF234" s="106"/>
      <c r="CG234" s="106"/>
      <c r="CH234" s="106"/>
      <c r="CI234" s="106"/>
      <c r="CJ234" s="106"/>
      <c r="CK234" s="106"/>
      <c r="CL234" s="106"/>
      <c r="CM234" s="106"/>
      <c r="CN234" s="106"/>
      <c r="CO234" s="106"/>
      <c r="CP234" s="106"/>
      <c r="CQ234" s="106"/>
      <c r="CR234" s="106"/>
      <c r="CS234" s="106"/>
      <c r="CT234" s="106"/>
      <c r="CU234" s="106"/>
      <c r="CV234" s="106"/>
      <c r="CW234" s="106"/>
      <c r="CX234" s="106"/>
      <c r="CY234" s="106"/>
      <c r="CZ234" s="106"/>
      <c r="DA234" s="106"/>
      <c r="DB234" s="106"/>
      <c r="DC234" s="106"/>
      <c r="DD234" s="106"/>
      <c r="DE234" s="106"/>
      <c r="DF234" s="106"/>
      <c r="DG234" s="106"/>
      <c r="DH234" s="106"/>
      <c r="DI234" s="106"/>
      <c r="DJ234" s="106"/>
      <c r="DK234" s="106"/>
      <c r="DL234" s="106"/>
      <c r="DM234" s="106"/>
      <c r="DN234" s="106"/>
      <c r="DO234" s="106"/>
      <c r="DP234" s="106"/>
      <c r="DQ234" s="106"/>
      <c r="DR234" s="106"/>
      <c r="DS234" s="106"/>
      <c r="DT234" s="106"/>
      <c r="DU234" s="106"/>
      <c r="DV234" s="106"/>
      <c r="DW234" s="106"/>
      <c r="DX234" s="106"/>
      <c r="DY234" s="106"/>
      <c r="DZ234" s="106"/>
      <c r="EA234" s="106"/>
      <c r="EB234" s="106"/>
      <c r="EC234" s="106"/>
      <c r="ED234" s="106"/>
      <c r="EE234" s="106"/>
      <c r="EF234" s="106"/>
      <c r="EG234" s="106"/>
      <c r="EH234" s="106"/>
      <c r="EI234" s="106"/>
      <c r="EJ234" s="106"/>
      <c r="EK234" s="106"/>
      <c r="EL234" s="106"/>
      <c r="EM234" s="106"/>
      <c r="EN234" s="106"/>
      <c r="EO234" s="106"/>
      <c r="EP234" s="106"/>
      <c r="EQ234" s="106"/>
      <c r="ER234" s="106"/>
      <c r="ES234" s="106"/>
      <c r="ET234" s="106"/>
      <c r="EU234" s="106"/>
      <c r="EV234" s="106"/>
      <c r="EW234" s="106"/>
      <c r="EX234" s="106"/>
      <c r="EY234" s="106"/>
      <c r="EZ234" s="106"/>
      <c r="FA234" s="106"/>
      <c r="FB234" s="106"/>
      <c r="FC234" s="106"/>
      <c r="FD234" s="106"/>
      <c r="FE234" s="106"/>
      <c r="FF234" s="106"/>
      <c r="FG234" s="106"/>
      <c r="FH234" s="106"/>
      <c r="FI234" s="106"/>
      <c r="FJ234" s="106"/>
      <c r="FK234" s="106"/>
      <c r="FL234" s="106"/>
      <c r="FM234" s="106"/>
      <c r="FN234" s="106"/>
      <c r="FO234" s="106"/>
      <c r="FP234" s="106"/>
      <c r="FQ234" s="106"/>
      <c r="FR234" s="106"/>
      <c r="FS234" s="106"/>
      <c r="FT234" s="106"/>
      <c r="FU234" s="106"/>
      <c r="FV234" s="106"/>
      <c r="FW234" s="106"/>
      <c r="FX234" s="106"/>
      <c r="FY234" s="106"/>
      <c r="FZ234" s="106"/>
      <c r="GA234" s="106"/>
      <c r="GB234" s="106"/>
      <c r="GC234" s="106"/>
      <c r="GD234" s="106"/>
      <c r="GE234" s="106"/>
      <c r="GF234" s="106"/>
      <c r="GG234" s="106"/>
      <c r="GH234" s="106"/>
      <c r="GI234" s="106"/>
      <c r="GJ234" s="106"/>
      <c r="GK234" s="106"/>
      <c r="GL234" s="106"/>
      <c r="GM234" s="106"/>
      <c r="GN234" s="106"/>
      <c r="GO234" s="106"/>
      <c r="GP234" s="106"/>
      <c r="GQ234" s="106"/>
      <c r="GR234" s="106"/>
      <c r="GS234" s="106"/>
      <c r="GT234" s="106"/>
      <c r="GU234" s="106"/>
      <c r="GV234" s="106"/>
      <c r="GW234" s="106"/>
      <c r="GX234" s="106"/>
      <c r="GY234" s="106"/>
      <c r="GZ234" s="106"/>
      <c r="HA234" s="106"/>
      <c r="HB234" s="106"/>
      <c r="HC234" s="106"/>
      <c r="HD234" s="106"/>
      <c r="HE234" s="106"/>
      <c r="HF234" s="106"/>
      <c r="HG234" s="106"/>
      <c r="HH234" s="106"/>
      <c r="HI234" s="106"/>
    </row>
    <row r="235" spans="2:217" x14ac:dyDescent="0.2">
      <c r="B235" s="106"/>
      <c r="C235" s="106"/>
      <c r="D235" s="106"/>
      <c r="E235" s="106"/>
      <c r="F235" s="106"/>
      <c r="G235" s="106"/>
      <c r="H235" s="106"/>
      <c r="I235" s="106"/>
      <c r="J235" s="106"/>
      <c r="K235" s="106"/>
      <c r="L235" s="106"/>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c r="CE235" s="106"/>
      <c r="CF235" s="106"/>
      <c r="CG235" s="106"/>
      <c r="CH235" s="106"/>
      <c r="CI235" s="106"/>
      <c r="CJ235" s="106"/>
      <c r="CK235" s="106"/>
      <c r="CL235" s="106"/>
      <c r="CM235" s="106"/>
      <c r="CN235" s="106"/>
      <c r="CO235" s="106"/>
      <c r="CP235" s="106"/>
      <c r="CQ235" s="106"/>
      <c r="CR235" s="106"/>
      <c r="CS235" s="106"/>
      <c r="CT235" s="106"/>
      <c r="CU235" s="106"/>
      <c r="CV235" s="106"/>
      <c r="CW235" s="106"/>
      <c r="CX235" s="106"/>
      <c r="CY235" s="106"/>
      <c r="CZ235" s="106"/>
      <c r="DA235" s="106"/>
      <c r="DB235" s="106"/>
      <c r="DC235" s="106"/>
      <c r="DD235" s="106"/>
      <c r="DE235" s="106"/>
      <c r="DF235" s="106"/>
      <c r="DG235" s="106"/>
      <c r="DH235" s="106"/>
      <c r="DI235" s="106"/>
      <c r="DJ235" s="106"/>
      <c r="DK235" s="106"/>
      <c r="DL235" s="106"/>
      <c r="DM235" s="106"/>
      <c r="DN235" s="106"/>
      <c r="DO235" s="106"/>
      <c r="DP235" s="106"/>
      <c r="DQ235" s="106"/>
      <c r="DR235" s="106"/>
      <c r="DS235" s="106"/>
      <c r="DT235" s="106"/>
      <c r="DU235" s="106"/>
      <c r="DV235" s="106"/>
      <c r="DW235" s="106"/>
      <c r="DX235" s="106"/>
      <c r="DY235" s="106"/>
      <c r="DZ235" s="106"/>
      <c r="EA235" s="106"/>
      <c r="EB235" s="106"/>
      <c r="EC235" s="106"/>
      <c r="ED235" s="106"/>
      <c r="EE235" s="106"/>
      <c r="EF235" s="106"/>
      <c r="EG235" s="106"/>
      <c r="EH235" s="106"/>
      <c r="EI235" s="106"/>
      <c r="EJ235" s="106"/>
      <c r="EK235" s="106"/>
      <c r="EL235" s="106"/>
      <c r="EM235" s="106"/>
      <c r="EN235" s="106"/>
      <c r="EO235" s="106"/>
      <c r="EP235" s="106"/>
      <c r="EQ235" s="106"/>
      <c r="ER235" s="106"/>
      <c r="ES235" s="106"/>
      <c r="ET235" s="106"/>
      <c r="EU235" s="106"/>
      <c r="EV235" s="106"/>
      <c r="EW235" s="106"/>
      <c r="EX235" s="106"/>
      <c r="EY235" s="106"/>
      <c r="EZ235" s="106"/>
      <c r="FA235" s="106"/>
      <c r="FB235" s="106"/>
      <c r="FC235" s="106"/>
      <c r="FD235" s="106"/>
      <c r="FE235" s="106"/>
      <c r="FF235" s="106"/>
      <c r="FG235" s="106"/>
      <c r="FH235" s="106"/>
      <c r="FI235" s="106"/>
      <c r="FJ235" s="106"/>
      <c r="FK235" s="106"/>
      <c r="FL235" s="106"/>
      <c r="FM235" s="106"/>
      <c r="FN235" s="106"/>
      <c r="FO235" s="106"/>
      <c r="FP235" s="106"/>
      <c r="FQ235" s="106"/>
      <c r="FR235" s="106"/>
      <c r="FS235" s="106"/>
      <c r="FT235" s="106"/>
      <c r="FU235" s="106"/>
      <c r="FV235" s="106"/>
      <c r="FW235" s="106"/>
      <c r="FX235" s="106"/>
      <c r="FY235" s="106"/>
      <c r="FZ235" s="106"/>
      <c r="GA235" s="106"/>
      <c r="GB235" s="106"/>
      <c r="GC235" s="106"/>
      <c r="GD235" s="106"/>
      <c r="GE235" s="106"/>
      <c r="GF235" s="106"/>
      <c r="GG235" s="106"/>
      <c r="GH235" s="106"/>
      <c r="GI235" s="106"/>
      <c r="GJ235" s="106"/>
      <c r="GK235" s="106"/>
      <c r="GL235" s="106"/>
      <c r="GM235" s="106"/>
      <c r="GN235" s="106"/>
      <c r="GO235" s="106"/>
      <c r="GP235" s="106"/>
      <c r="GQ235" s="106"/>
      <c r="GR235" s="106"/>
      <c r="GS235" s="106"/>
      <c r="GT235" s="106"/>
      <c r="GU235" s="106"/>
      <c r="GV235" s="106"/>
      <c r="GW235" s="106"/>
      <c r="GX235" s="106"/>
      <c r="GY235" s="106"/>
      <c r="GZ235" s="106"/>
      <c r="HA235" s="106"/>
      <c r="HB235" s="106"/>
      <c r="HC235" s="106"/>
      <c r="HD235" s="106"/>
      <c r="HE235" s="106"/>
      <c r="HF235" s="106"/>
      <c r="HG235" s="106"/>
      <c r="HH235" s="106"/>
      <c r="HI235" s="106"/>
    </row>
    <row r="236" spans="2:217" x14ac:dyDescent="0.2">
      <c r="B236" s="106"/>
      <c r="C236" s="106"/>
      <c r="D236" s="106"/>
      <c r="E236" s="106"/>
      <c r="F236" s="106"/>
      <c r="G236" s="106"/>
      <c r="H236" s="106"/>
      <c r="I236" s="106"/>
      <c r="J236" s="106"/>
      <c r="K236" s="106"/>
      <c r="L236" s="106"/>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c r="CE236" s="106"/>
      <c r="CF236" s="106"/>
      <c r="CG236" s="106"/>
      <c r="CH236" s="106"/>
      <c r="CI236" s="106"/>
      <c r="CJ236" s="106"/>
      <c r="CK236" s="106"/>
      <c r="CL236" s="106"/>
      <c r="CM236" s="106"/>
      <c r="CN236" s="106"/>
      <c r="CO236" s="106"/>
      <c r="CP236" s="106"/>
      <c r="CQ236" s="106"/>
      <c r="CR236" s="106"/>
      <c r="CS236" s="106"/>
      <c r="CT236" s="106"/>
      <c r="CU236" s="106"/>
      <c r="CV236" s="106"/>
      <c r="CW236" s="106"/>
      <c r="CX236" s="106"/>
      <c r="CY236" s="106"/>
      <c r="CZ236" s="106"/>
      <c r="DA236" s="106"/>
      <c r="DB236" s="106"/>
      <c r="DC236" s="106"/>
      <c r="DD236" s="106"/>
      <c r="DE236" s="106"/>
      <c r="DF236" s="106"/>
      <c r="DG236" s="106"/>
      <c r="DH236" s="106"/>
      <c r="DI236" s="106"/>
      <c r="DJ236" s="106"/>
      <c r="DK236" s="106"/>
      <c r="DL236" s="106"/>
      <c r="DM236" s="106"/>
      <c r="DN236" s="106"/>
      <c r="DO236" s="106"/>
      <c r="DP236" s="106"/>
      <c r="DQ236" s="106"/>
      <c r="DR236" s="106"/>
      <c r="DS236" s="106"/>
      <c r="DT236" s="106"/>
      <c r="DU236" s="106"/>
      <c r="DV236" s="106"/>
      <c r="DW236" s="106"/>
      <c r="DX236" s="106"/>
      <c r="DY236" s="106"/>
      <c r="DZ236" s="106"/>
      <c r="EA236" s="106"/>
      <c r="EB236" s="106"/>
      <c r="EC236" s="106"/>
      <c r="ED236" s="106"/>
      <c r="EE236" s="106"/>
      <c r="EF236" s="106"/>
      <c r="EG236" s="106"/>
      <c r="EH236" s="106"/>
      <c r="EI236" s="106"/>
      <c r="EJ236" s="106"/>
      <c r="EK236" s="106"/>
      <c r="EL236" s="106"/>
      <c r="EM236" s="106"/>
      <c r="EN236" s="106"/>
      <c r="EO236" s="106"/>
      <c r="EP236" s="106"/>
      <c r="EQ236" s="106"/>
      <c r="ER236" s="106"/>
      <c r="ES236" s="106"/>
      <c r="ET236" s="106"/>
      <c r="EU236" s="106"/>
      <c r="EV236" s="106"/>
      <c r="EW236" s="106"/>
      <c r="EX236" s="106"/>
      <c r="EY236" s="106"/>
      <c r="EZ236" s="106"/>
      <c r="FA236" s="106"/>
      <c r="FB236" s="106"/>
      <c r="FC236" s="106"/>
      <c r="FD236" s="106"/>
      <c r="FE236" s="106"/>
      <c r="FF236" s="106"/>
      <c r="FG236" s="106"/>
      <c r="FH236" s="106"/>
      <c r="FI236" s="106"/>
      <c r="FJ236" s="106"/>
      <c r="FK236" s="106"/>
      <c r="FL236" s="106"/>
      <c r="FM236" s="106"/>
      <c r="FN236" s="106"/>
      <c r="FO236" s="106"/>
      <c r="FP236" s="106"/>
      <c r="FQ236" s="106"/>
      <c r="FR236" s="106"/>
      <c r="FS236" s="106"/>
      <c r="FT236" s="106"/>
      <c r="FU236" s="106"/>
      <c r="FV236" s="106"/>
      <c r="FW236" s="106"/>
      <c r="FX236" s="106"/>
      <c r="FY236" s="106"/>
      <c r="FZ236" s="106"/>
      <c r="GA236" s="106"/>
      <c r="GB236" s="106"/>
      <c r="GC236" s="106"/>
      <c r="GD236" s="106"/>
      <c r="GE236" s="106"/>
      <c r="GF236" s="106"/>
      <c r="GG236" s="106"/>
      <c r="GH236" s="106"/>
      <c r="GI236" s="106"/>
      <c r="GJ236" s="106"/>
      <c r="GK236" s="106"/>
      <c r="GL236" s="106"/>
      <c r="GM236" s="106"/>
      <c r="GN236" s="106"/>
      <c r="GO236" s="106"/>
      <c r="GP236" s="106"/>
      <c r="GQ236" s="106"/>
      <c r="GR236" s="106"/>
      <c r="GS236" s="106"/>
      <c r="GT236" s="106"/>
      <c r="GU236" s="106"/>
      <c r="GV236" s="106"/>
      <c r="GW236" s="106"/>
      <c r="GX236" s="106"/>
      <c r="GY236" s="106"/>
      <c r="GZ236" s="106"/>
      <c r="HA236" s="106"/>
      <c r="HB236" s="106"/>
      <c r="HC236" s="106"/>
      <c r="HD236" s="106"/>
      <c r="HE236" s="106"/>
      <c r="HF236" s="106"/>
      <c r="HG236" s="106"/>
      <c r="HH236" s="106"/>
      <c r="HI236" s="106"/>
    </row>
    <row r="237" spans="2:217" x14ac:dyDescent="0.2">
      <c r="B237" s="106"/>
      <c r="C237" s="106"/>
      <c r="D237" s="106"/>
      <c r="E237" s="106"/>
      <c r="F237" s="106"/>
      <c r="G237" s="106"/>
      <c r="H237" s="106"/>
      <c r="I237" s="106"/>
      <c r="J237" s="106"/>
      <c r="K237" s="106"/>
      <c r="L237" s="106"/>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c r="CE237" s="106"/>
      <c r="CF237" s="106"/>
      <c r="CG237" s="106"/>
      <c r="CH237" s="106"/>
      <c r="CI237" s="106"/>
      <c r="CJ237" s="106"/>
      <c r="CK237" s="106"/>
      <c r="CL237" s="106"/>
      <c r="CM237" s="106"/>
      <c r="CN237" s="106"/>
      <c r="CO237" s="106"/>
      <c r="CP237" s="106"/>
      <c r="CQ237" s="106"/>
      <c r="CR237" s="106"/>
      <c r="CS237" s="106"/>
      <c r="CT237" s="106"/>
      <c r="CU237" s="106"/>
      <c r="CV237" s="106"/>
      <c r="CW237" s="106"/>
      <c r="CX237" s="106"/>
      <c r="CY237" s="106"/>
      <c r="CZ237" s="106"/>
      <c r="DA237" s="106"/>
      <c r="DB237" s="106"/>
      <c r="DC237" s="106"/>
      <c r="DD237" s="106"/>
      <c r="DE237" s="106"/>
      <c r="DF237" s="106"/>
      <c r="DG237" s="106"/>
      <c r="DH237" s="106"/>
      <c r="DI237" s="106"/>
      <c r="DJ237" s="106"/>
      <c r="DK237" s="106"/>
      <c r="DL237" s="106"/>
      <c r="DM237" s="106"/>
      <c r="DN237" s="106"/>
      <c r="DO237" s="106"/>
      <c r="DP237" s="106"/>
      <c r="DQ237" s="106"/>
      <c r="DR237" s="106"/>
      <c r="DS237" s="106"/>
      <c r="DT237" s="106"/>
      <c r="DU237" s="106"/>
      <c r="DV237" s="106"/>
      <c r="DW237" s="106"/>
      <c r="DX237" s="106"/>
      <c r="DY237" s="106"/>
      <c r="DZ237" s="106"/>
      <c r="EA237" s="106"/>
      <c r="EB237" s="106"/>
      <c r="EC237" s="106"/>
      <c r="ED237" s="106"/>
      <c r="EE237" s="106"/>
      <c r="EF237" s="106"/>
      <c r="EG237" s="106"/>
      <c r="EH237" s="106"/>
      <c r="EI237" s="106"/>
      <c r="EJ237" s="106"/>
      <c r="EK237" s="106"/>
      <c r="EL237" s="106"/>
      <c r="EM237" s="106"/>
      <c r="EN237" s="106"/>
      <c r="EO237" s="106"/>
      <c r="EP237" s="106"/>
      <c r="EQ237" s="106"/>
      <c r="ER237" s="106"/>
      <c r="ES237" s="106"/>
      <c r="ET237" s="106"/>
      <c r="EU237" s="106"/>
      <c r="EV237" s="106"/>
      <c r="EW237" s="106"/>
      <c r="EX237" s="106"/>
      <c r="EY237" s="106"/>
      <c r="EZ237" s="106"/>
      <c r="FA237" s="106"/>
      <c r="FB237" s="106"/>
      <c r="FC237" s="106"/>
      <c r="FD237" s="106"/>
      <c r="FE237" s="106"/>
      <c r="FF237" s="106"/>
      <c r="FG237" s="106"/>
      <c r="FH237" s="106"/>
      <c r="FI237" s="106"/>
      <c r="FJ237" s="106"/>
      <c r="FK237" s="106"/>
      <c r="FL237" s="106"/>
      <c r="FM237" s="106"/>
      <c r="FN237" s="106"/>
      <c r="FO237" s="106"/>
      <c r="FP237" s="106"/>
      <c r="FQ237" s="106"/>
      <c r="FR237" s="106"/>
      <c r="FS237" s="106"/>
      <c r="FT237" s="106"/>
      <c r="FU237" s="106"/>
      <c r="FV237" s="106"/>
      <c r="FW237" s="106"/>
      <c r="FX237" s="106"/>
      <c r="FY237" s="106"/>
      <c r="FZ237" s="106"/>
      <c r="GA237" s="106"/>
      <c r="GB237" s="106"/>
      <c r="GC237" s="106"/>
      <c r="GD237" s="106"/>
      <c r="GE237" s="106"/>
      <c r="GF237" s="106"/>
      <c r="GG237" s="106"/>
      <c r="GH237" s="106"/>
      <c r="GI237" s="106"/>
      <c r="GJ237" s="106"/>
      <c r="GK237" s="106"/>
      <c r="GL237" s="106"/>
      <c r="GM237" s="106"/>
      <c r="GN237" s="106"/>
      <c r="GO237" s="106"/>
      <c r="GP237" s="106"/>
      <c r="GQ237" s="106"/>
      <c r="GR237" s="106"/>
      <c r="GS237" s="106"/>
      <c r="GT237" s="106"/>
      <c r="GU237" s="106"/>
      <c r="GV237" s="106"/>
      <c r="GW237" s="106"/>
      <c r="GX237" s="106"/>
      <c r="GY237" s="106"/>
      <c r="GZ237" s="106"/>
      <c r="HA237" s="106"/>
      <c r="HB237" s="106"/>
      <c r="HC237" s="106"/>
      <c r="HD237" s="106"/>
      <c r="HE237" s="106"/>
      <c r="HF237" s="106"/>
      <c r="HG237" s="106"/>
      <c r="HH237" s="106"/>
      <c r="HI237" s="106"/>
    </row>
    <row r="238" spans="2:217" x14ac:dyDescent="0.2">
      <c r="B238" s="106"/>
      <c r="C238" s="106"/>
      <c r="D238" s="106"/>
      <c r="E238" s="106"/>
      <c r="F238" s="106"/>
      <c r="G238" s="106"/>
      <c r="H238" s="106"/>
      <c r="I238" s="106"/>
      <c r="J238" s="106"/>
      <c r="K238" s="106"/>
      <c r="L238" s="106"/>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c r="CE238" s="106"/>
      <c r="CF238" s="106"/>
      <c r="CG238" s="106"/>
      <c r="CH238" s="106"/>
      <c r="CI238" s="106"/>
      <c r="CJ238" s="106"/>
      <c r="CK238" s="106"/>
      <c r="CL238" s="106"/>
      <c r="CM238" s="106"/>
      <c r="CN238" s="106"/>
      <c r="CO238" s="106"/>
      <c r="CP238" s="106"/>
      <c r="CQ238" s="106"/>
      <c r="CR238" s="106"/>
      <c r="CS238" s="106"/>
      <c r="CT238" s="106"/>
      <c r="CU238" s="106"/>
      <c r="CV238" s="106"/>
      <c r="CW238" s="106"/>
      <c r="CX238" s="106"/>
      <c r="CY238" s="106"/>
      <c r="CZ238" s="106"/>
      <c r="DA238" s="106"/>
      <c r="DB238" s="106"/>
      <c r="DC238" s="106"/>
      <c r="DD238" s="106"/>
      <c r="DE238" s="106"/>
      <c r="DF238" s="106"/>
      <c r="DG238" s="106"/>
      <c r="DH238" s="106"/>
      <c r="DI238" s="106"/>
      <c r="DJ238" s="106"/>
      <c r="DK238" s="106"/>
      <c r="DL238" s="106"/>
      <c r="DM238" s="106"/>
      <c r="DN238" s="106"/>
      <c r="DO238" s="106"/>
      <c r="DP238" s="106"/>
      <c r="DQ238" s="106"/>
      <c r="DR238" s="106"/>
      <c r="DS238" s="106"/>
      <c r="DT238" s="106"/>
      <c r="DU238" s="106"/>
      <c r="DV238" s="106"/>
      <c r="DW238" s="106"/>
      <c r="DX238" s="106"/>
      <c r="DY238" s="106"/>
      <c r="DZ238" s="106"/>
      <c r="EA238" s="106"/>
      <c r="EB238" s="106"/>
      <c r="EC238" s="106"/>
      <c r="ED238" s="106"/>
      <c r="EE238" s="106"/>
      <c r="EF238" s="106"/>
      <c r="EG238" s="106"/>
      <c r="EH238" s="106"/>
      <c r="EI238" s="106"/>
      <c r="EJ238" s="106"/>
      <c r="EK238" s="106"/>
      <c r="EL238" s="106"/>
      <c r="EM238" s="106"/>
      <c r="EN238" s="106"/>
      <c r="EO238" s="106"/>
      <c r="EP238" s="106"/>
      <c r="EQ238" s="106"/>
      <c r="ER238" s="106"/>
      <c r="ES238" s="106"/>
      <c r="ET238" s="106"/>
      <c r="EU238" s="106"/>
      <c r="EV238" s="106"/>
      <c r="EW238" s="106"/>
      <c r="EX238" s="106"/>
      <c r="EY238" s="106"/>
      <c r="EZ238" s="106"/>
      <c r="FA238" s="106"/>
      <c r="FB238" s="106"/>
      <c r="FC238" s="106"/>
      <c r="FD238" s="106"/>
      <c r="FE238" s="106"/>
      <c r="FF238" s="106"/>
      <c r="FG238" s="106"/>
      <c r="FH238" s="106"/>
      <c r="FI238" s="106"/>
      <c r="FJ238" s="106"/>
      <c r="FK238" s="106"/>
      <c r="FL238" s="106"/>
      <c r="FM238" s="106"/>
      <c r="FN238" s="106"/>
      <c r="FO238" s="106"/>
      <c r="FP238" s="106"/>
      <c r="FQ238" s="106"/>
      <c r="FR238" s="106"/>
      <c r="FS238" s="106"/>
      <c r="FT238" s="106"/>
      <c r="FU238" s="106"/>
      <c r="FV238" s="106"/>
      <c r="FW238" s="106"/>
      <c r="FX238" s="106"/>
      <c r="FY238" s="106"/>
      <c r="FZ238" s="106"/>
      <c r="GA238" s="106"/>
      <c r="GB238" s="106"/>
      <c r="GC238" s="106"/>
      <c r="GD238" s="106"/>
      <c r="GE238" s="106"/>
      <c r="GF238" s="106"/>
      <c r="GG238" s="106"/>
      <c r="GH238" s="106"/>
      <c r="GI238" s="106"/>
      <c r="GJ238" s="106"/>
      <c r="GK238" s="106"/>
      <c r="GL238" s="106"/>
      <c r="GM238" s="106"/>
      <c r="GN238" s="106"/>
      <c r="GO238" s="106"/>
      <c r="GP238" s="106"/>
      <c r="GQ238" s="106"/>
      <c r="GR238" s="106"/>
      <c r="GS238" s="106"/>
      <c r="GT238" s="106"/>
      <c r="GU238" s="106"/>
      <c r="GV238" s="106"/>
      <c r="GW238" s="106"/>
      <c r="GX238" s="106"/>
      <c r="GY238" s="106"/>
      <c r="GZ238" s="106"/>
      <c r="HA238" s="106"/>
      <c r="HB238" s="106"/>
      <c r="HC238" s="106"/>
      <c r="HD238" s="106"/>
      <c r="HE238" s="106"/>
      <c r="HF238" s="106"/>
      <c r="HG238" s="106"/>
      <c r="HH238" s="106"/>
      <c r="HI238" s="106"/>
    </row>
    <row r="239" spans="2:217" x14ac:dyDescent="0.2">
      <c r="B239" s="106"/>
      <c r="C239" s="106"/>
      <c r="D239" s="106"/>
      <c r="E239" s="106"/>
      <c r="F239" s="106"/>
      <c r="G239" s="106"/>
      <c r="H239" s="106"/>
      <c r="I239" s="106"/>
      <c r="J239" s="106"/>
      <c r="K239" s="106"/>
      <c r="L239" s="106"/>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c r="CE239" s="106"/>
      <c r="CF239" s="106"/>
      <c r="CG239" s="106"/>
      <c r="CH239" s="106"/>
      <c r="CI239" s="106"/>
      <c r="CJ239" s="106"/>
      <c r="CK239" s="106"/>
      <c r="CL239" s="106"/>
      <c r="CM239" s="106"/>
      <c r="CN239" s="106"/>
      <c r="CO239" s="106"/>
      <c r="CP239" s="106"/>
      <c r="CQ239" s="106"/>
      <c r="CR239" s="106"/>
      <c r="CS239" s="106"/>
      <c r="CT239" s="106"/>
      <c r="CU239" s="106"/>
      <c r="CV239" s="106"/>
      <c r="CW239" s="106"/>
      <c r="CX239" s="106"/>
      <c r="CY239" s="106"/>
      <c r="CZ239" s="106"/>
      <c r="DA239" s="106"/>
      <c r="DB239" s="106"/>
      <c r="DC239" s="106"/>
      <c r="DD239" s="106"/>
      <c r="DE239" s="106"/>
      <c r="DF239" s="106"/>
      <c r="DG239" s="106"/>
      <c r="DH239" s="106"/>
      <c r="DI239" s="106"/>
      <c r="DJ239" s="106"/>
      <c r="DK239" s="106"/>
      <c r="DL239" s="106"/>
      <c r="DM239" s="106"/>
      <c r="DN239" s="106"/>
      <c r="DO239" s="106"/>
      <c r="DP239" s="106"/>
      <c r="DQ239" s="106"/>
      <c r="DR239" s="106"/>
      <c r="DS239" s="106"/>
      <c r="DT239" s="106"/>
      <c r="DU239" s="106"/>
      <c r="DV239" s="106"/>
      <c r="DW239" s="106"/>
      <c r="DX239" s="106"/>
      <c r="DY239" s="106"/>
      <c r="DZ239" s="106"/>
      <c r="EA239" s="106"/>
      <c r="EB239" s="106"/>
      <c r="EC239" s="106"/>
      <c r="ED239" s="106"/>
      <c r="EE239" s="106"/>
      <c r="EF239" s="106"/>
      <c r="EG239" s="106"/>
      <c r="EH239" s="106"/>
      <c r="EI239" s="106"/>
      <c r="EJ239" s="106"/>
      <c r="EK239" s="106"/>
      <c r="EL239" s="106"/>
      <c r="EM239" s="106"/>
      <c r="EN239" s="106"/>
      <c r="EO239" s="106"/>
      <c r="EP239" s="106"/>
      <c r="EQ239" s="106"/>
      <c r="ER239" s="106"/>
      <c r="ES239" s="106"/>
      <c r="ET239" s="106"/>
      <c r="EU239" s="106"/>
      <c r="EV239" s="106"/>
      <c r="EW239" s="106"/>
      <c r="EX239" s="106"/>
      <c r="EY239" s="106"/>
      <c r="EZ239" s="106"/>
      <c r="FA239" s="106"/>
      <c r="FB239" s="106"/>
      <c r="FC239" s="106"/>
      <c r="FD239" s="106"/>
      <c r="FE239" s="106"/>
      <c r="FF239" s="106"/>
      <c r="FG239" s="106"/>
      <c r="FH239" s="106"/>
      <c r="FI239" s="106"/>
      <c r="FJ239" s="106"/>
      <c r="FK239" s="106"/>
      <c r="FL239" s="106"/>
      <c r="FM239" s="106"/>
      <c r="FN239" s="106"/>
      <c r="FO239" s="106"/>
      <c r="FP239" s="106"/>
      <c r="FQ239" s="106"/>
      <c r="FR239" s="106"/>
      <c r="FS239" s="106"/>
      <c r="FT239" s="106"/>
      <c r="FU239" s="106"/>
      <c r="FV239" s="106"/>
      <c r="FW239" s="106"/>
      <c r="FX239" s="106"/>
      <c r="FY239" s="106"/>
      <c r="FZ239" s="106"/>
      <c r="GA239" s="106"/>
      <c r="GB239" s="106"/>
      <c r="GC239" s="106"/>
      <c r="GD239" s="106"/>
      <c r="GE239" s="106"/>
      <c r="GF239" s="106"/>
      <c r="GG239" s="106"/>
      <c r="GH239" s="106"/>
      <c r="GI239" s="106"/>
      <c r="GJ239" s="106"/>
      <c r="GK239" s="106"/>
      <c r="GL239" s="106"/>
      <c r="GM239" s="106"/>
      <c r="GN239" s="106"/>
      <c r="GO239" s="106"/>
      <c r="GP239" s="106"/>
      <c r="GQ239" s="106"/>
      <c r="GR239" s="106"/>
      <c r="GS239" s="106"/>
      <c r="GT239" s="106"/>
      <c r="GU239" s="106"/>
      <c r="GV239" s="106"/>
      <c r="GW239" s="106"/>
      <c r="GX239" s="106"/>
      <c r="GY239" s="106"/>
      <c r="GZ239" s="106"/>
      <c r="HA239" s="106"/>
      <c r="HB239" s="106"/>
      <c r="HC239" s="106"/>
      <c r="HD239" s="106"/>
      <c r="HE239" s="106"/>
      <c r="HF239" s="106"/>
      <c r="HG239" s="106"/>
      <c r="HH239" s="106"/>
      <c r="HI239" s="106"/>
    </row>
    <row r="240" spans="2:217" x14ac:dyDescent="0.2">
      <c r="B240" s="106"/>
      <c r="C240" s="106"/>
      <c r="D240" s="106"/>
      <c r="E240" s="106"/>
      <c r="F240" s="106"/>
      <c r="G240" s="106"/>
      <c r="H240" s="106"/>
      <c r="I240" s="106"/>
      <c r="J240" s="106"/>
      <c r="K240" s="106"/>
      <c r="L240" s="106"/>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c r="CE240" s="106"/>
      <c r="CF240" s="106"/>
      <c r="CG240" s="106"/>
      <c r="CH240" s="106"/>
      <c r="CI240" s="106"/>
      <c r="CJ240" s="106"/>
      <c r="CK240" s="106"/>
      <c r="CL240" s="106"/>
      <c r="CM240" s="106"/>
      <c r="CN240" s="106"/>
      <c r="CO240" s="106"/>
      <c r="CP240" s="106"/>
      <c r="CQ240" s="106"/>
      <c r="CR240" s="106"/>
      <c r="CS240" s="106"/>
      <c r="CT240" s="106"/>
      <c r="CU240" s="106"/>
      <c r="CV240" s="106"/>
      <c r="CW240" s="106"/>
      <c r="CX240" s="106"/>
      <c r="CY240" s="106"/>
      <c r="CZ240" s="106"/>
      <c r="DA240" s="106"/>
      <c r="DB240" s="106"/>
      <c r="DC240" s="106"/>
      <c r="DD240" s="106"/>
      <c r="DE240" s="106"/>
      <c r="DF240" s="106"/>
      <c r="DG240" s="106"/>
      <c r="DH240" s="106"/>
      <c r="DI240" s="106"/>
      <c r="DJ240" s="106"/>
      <c r="DK240" s="106"/>
      <c r="DL240" s="106"/>
      <c r="DM240" s="106"/>
      <c r="DN240" s="106"/>
      <c r="DO240" s="106"/>
      <c r="DP240" s="106"/>
      <c r="DQ240" s="106"/>
      <c r="DR240" s="106"/>
      <c r="DS240" s="106"/>
      <c r="DT240" s="106"/>
      <c r="DU240" s="106"/>
      <c r="DV240" s="106"/>
      <c r="DW240" s="106"/>
      <c r="DX240" s="106"/>
      <c r="DY240" s="106"/>
      <c r="DZ240" s="106"/>
      <c r="EA240" s="106"/>
      <c r="EB240" s="106"/>
      <c r="EC240" s="106"/>
      <c r="ED240" s="106"/>
      <c r="EE240" s="106"/>
      <c r="EF240" s="106"/>
      <c r="EG240" s="106"/>
      <c r="EH240" s="106"/>
      <c r="EI240" s="106"/>
      <c r="EJ240" s="106"/>
      <c r="EK240" s="106"/>
      <c r="EL240" s="106"/>
      <c r="EM240" s="106"/>
      <c r="EN240" s="106"/>
      <c r="EO240" s="106"/>
      <c r="EP240" s="106"/>
      <c r="EQ240" s="106"/>
      <c r="ER240" s="106"/>
      <c r="ES240" s="106"/>
      <c r="ET240" s="106"/>
      <c r="EU240" s="106"/>
      <c r="EV240" s="106"/>
      <c r="EW240" s="106"/>
      <c r="EX240" s="106"/>
      <c r="EY240" s="106"/>
      <c r="EZ240" s="106"/>
      <c r="FA240" s="106"/>
      <c r="FB240" s="106"/>
      <c r="FC240" s="106"/>
      <c r="FD240" s="106"/>
      <c r="FE240" s="106"/>
      <c r="FF240" s="106"/>
      <c r="FG240" s="106"/>
      <c r="FH240" s="106"/>
      <c r="FI240" s="106"/>
      <c r="FJ240" s="106"/>
      <c r="FK240" s="106"/>
      <c r="FL240" s="106"/>
      <c r="FM240" s="106"/>
      <c r="FN240" s="106"/>
      <c r="FO240" s="106"/>
      <c r="FP240" s="106"/>
      <c r="FQ240" s="106"/>
      <c r="FR240" s="106"/>
      <c r="FS240" s="106"/>
      <c r="FT240" s="106"/>
      <c r="FU240" s="106"/>
      <c r="FV240" s="106"/>
      <c r="FW240" s="106"/>
      <c r="FX240" s="106"/>
      <c r="FY240" s="106"/>
      <c r="FZ240" s="106"/>
      <c r="GA240" s="106"/>
      <c r="GB240" s="106"/>
      <c r="GC240" s="106"/>
      <c r="GD240" s="106"/>
      <c r="GE240" s="106"/>
      <c r="GF240" s="106"/>
      <c r="GG240" s="106"/>
      <c r="GH240" s="106"/>
      <c r="GI240" s="106"/>
      <c r="GJ240" s="106"/>
      <c r="GK240" s="106"/>
      <c r="GL240" s="106"/>
      <c r="GM240" s="106"/>
      <c r="GN240" s="106"/>
      <c r="GO240" s="106"/>
      <c r="GP240" s="106"/>
      <c r="GQ240" s="106"/>
      <c r="GR240" s="106"/>
      <c r="GS240" s="106"/>
      <c r="GT240" s="106"/>
      <c r="GU240" s="106"/>
      <c r="GV240" s="106"/>
      <c r="GW240" s="106"/>
      <c r="GX240" s="106"/>
      <c r="GY240" s="106"/>
      <c r="GZ240" s="106"/>
      <c r="HA240" s="106"/>
      <c r="HB240" s="106"/>
      <c r="HC240" s="106"/>
      <c r="HD240" s="106"/>
      <c r="HE240" s="106"/>
      <c r="HF240" s="106"/>
      <c r="HG240" s="106"/>
      <c r="HH240" s="106"/>
      <c r="HI240" s="106"/>
    </row>
    <row r="241" spans="2:217" x14ac:dyDescent="0.2">
      <c r="B241" s="106"/>
      <c r="C241" s="106"/>
      <c r="D241" s="106"/>
      <c r="E241" s="106"/>
      <c r="F241" s="106"/>
      <c r="G241" s="106"/>
      <c r="H241" s="106"/>
      <c r="I241" s="106"/>
      <c r="J241" s="106"/>
      <c r="K241" s="106"/>
      <c r="L241" s="106"/>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c r="CE241" s="106"/>
      <c r="CF241" s="106"/>
      <c r="CG241" s="106"/>
      <c r="CH241" s="106"/>
      <c r="CI241" s="106"/>
      <c r="CJ241" s="106"/>
      <c r="CK241" s="106"/>
      <c r="CL241" s="106"/>
      <c r="CM241" s="106"/>
      <c r="CN241" s="106"/>
      <c r="CO241" s="106"/>
      <c r="CP241" s="106"/>
      <c r="CQ241" s="106"/>
      <c r="CR241" s="106"/>
      <c r="CS241" s="106"/>
      <c r="CT241" s="106"/>
      <c r="CU241" s="106"/>
      <c r="CV241" s="106"/>
      <c r="CW241" s="106"/>
      <c r="CX241" s="106"/>
      <c r="CY241" s="106"/>
      <c r="CZ241" s="106"/>
      <c r="DA241" s="106"/>
      <c r="DB241" s="106"/>
      <c r="DC241" s="106"/>
      <c r="DD241" s="106"/>
      <c r="DE241" s="106"/>
      <c r="DF241" s="106"/>
      <c r="DG241" s="106"/>
      <c r="DH241" s="106"/>
      <c r="DI241" s="106"/>
      <c r="DJ241" s="106"/>
      <c r="DK241" s="106"/>
      <c r="DL241" s="106"/>
      <c r="DM241" s="106"/>
      <c r="DN241" s="106"/>
      <c r="DO241" s="106"/>
      <c r="DP241" s="106"/>
      <c r="DQ241" s="106"/>
      <c r="DR241" s="106"/>
      <c r="DS241" s="106"/>
      <c r="DT241" s="106"/>
      <c r="DU241" s="106"/>
      <c r="DV241" s="106"/>
      <c r="DW241" s="106"/>
      <c r="DX241" s="106"/>
      <c r="DY241" s="106"/>
      <c r="DZ241" s="106"/>
      <c r="EA241" s="106"/>
      <c r="EB241" s="106"/>
      <c r="EC241" s="106"/>
      <c r="ED241" s="106"/>
      <c r="EE241" s="106"/>
      <c r="EF241" s="106"/>
      <c r="EG241" s="106"/>
      <c r="EH241" s="106"/>
      <c r="EI241" s="106"/>
      <c r="EJ241" s="106"/>
      <c r="EK241" s="106"/>
      <c r="EL241" s="106"/>
      <c r="EM241" s="106"/>
      <c r="EN241" s="106"/>
      <c r="EO241" s="106"/>
      <c r="EP241" s="106"/>
      <c r="EQ241" s="106"/>
      <c r="ER241" s="106"/>
      <c r="ES241" s="106"/>
      <c r="ET241" s="106"/>
      <c r="EU241" s="106"/>
      <c r="EV241" s="106"/>
      <c r="EW241" s="106"/>
      <c r="EX241" s="106"/>
      <c r="EY241" s="106"/>
      <c r="EZ241" s="106"/>
      <c r="FA241" s="106"/>
      <c r="FB241" s="106"/>
      <c r="FC241" s="106"/>
      <c r="FD241" s="106"/>
      <c r="FE241" s="106"/>
      <c r="FF241" s="106"/>
      <c r="FG241" s="106"/>
      <c r="FH241" s="106"/>
      <c r="FI241" s="106"/>
      <c r="FJ241" s="106"/>
      <c r="FK241" s="106"/>
      <c r="FL241" s="106"/>
      <c r="FM241" s="106"/>
      <c r="FN241" s="106"/>
      <c r="FO241" s="106"/>
      <c r="FP241" s="106"/>
      <c r="FQ241" s="106"/>
      <c r="FR241" s="106"/>
      <c r="FS241" s="106"/>
      <c r="FT241" s="106"/>
      <c r="FU241" s="106"/>
      <c r="FV241" s="106"/>
      <c r="FW241" s="106"/>
      <c r="FX241" s="106"/>
      <c r="FY241" s="106"/>
      <c r="FZ241" s="106"/>
      <c r="GA241" s="106"/>
      <c r="GB241" s="106"/>
      <c r="GC241" s="106"/>
      <c r="GD241" s="106"/>
      <c r="GE241" s="106"/>
      <c r="GF241" s="106"/>
      <c r="GG241" s="106"/>
      <c r="GH241" s="106"/>
      <c r="GI241" s="106"/>
      <c r="GJ241" s="106"/>
      <c r="GK241" s="106"/>
      <c r="GL241" s="106"/>
      <c r="GM241" s="106"/>
      <c r="GN241" s="106"/>
      <c r="GO241" s="106"/>
      <c r="GP241" s="106"/>
      <c r="GQ241" s="106"/>
      <c r="GR241" s="106"/>
      <c r="GS241" s="106"/>
      <c r="GT241" s="106"/>
      <c r="GU241" s="106"/>
      <c r="GV241" s="106"/>
      <c r="GW241" s="106"/>
      <c r="GX241" s="106"/>
      <c r="GY241" s="106"/>
      <c r="GZ241" s="106"/>
      <c r="HA241" s="106"/>
      <c r="HB241" s="106"/>
      <c r="HC241" s="106"/>
      <c r="HD241" s="106"/>
      <c r="HE241" s="106"/>
      <c r="HF241" s="106"/>
      <c r="HG241" s="106"/>
      <c r="HH241" s="106"/>
      <c r="HI241" s="106"/>
    </row>
    <row r="242" spans="2:217" x14ac:dyDescent="0.2">
      <c r="B242" s="106"/>
      <c r="C242" s="106"/>
      <c r="D242" s="106"/>
      <c r="E242" s="106"/>
      <c r="F242" s="106"/>
      <c r="G242" s="106"/>
      <c r="H242" s="106"/>
      <c r="I242" s="106"/>
      <c r="J242" s="106"/>
      <c r="K242" s="106"/>
      <c r="L242" s="106"/>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c r="CE242" s="106"/>
      <c r="CF242" s="106"/>
      <c r="CG242" s="106"/>
      <c r="CH242" s="106"/>
      <c r="CI242" s="106"/>
      <c r="CJ242" s="106"/>
      <c r="CK242" s="106"/>
      <c r="CL242" s="106"/>
      <c r="CM242" s="106"/>
      <c r="CN242" s="106"/>
      <c r="CO242" s="106"/>
      <c r="CP242" s="106"/>
      <c r="CQ242" s="106"/>
      <c r="CR242" s="106"/>
      <c r="CS242" s="106"/>
      <c r="CT242" s="106"/>
      <c r="CU242" s="106"/>
      <c r="CV242" s="106"/>
      <c r="CW242" s="106"/>
      <c r="CX242" s="106"/>
      <c r="CY242" s="106"/>
      <c r="CZ242" s="106"/>
      <c r="DA242" s="106"/>
      <c r="DB242" s="106"/>
      <c r="DC242" s="106"/>
      <c r="DD242" s="106"/>
      <c r="DE242" s="106"/>
      <c r="DF242" s="106"/>
      <c r="DG242" s="106"/>
      <c r="DH242" s="106"/>
      <c r="DI242" s="106"/>
      <c r="DJ242" s="106"/>
      <c r="DK242" s="106"/>
      <c r="DL242" s="106"/>
      <c r="DM242" s="106"/>
      <c r="DN242" s="106"/>
      <c r="DO242" s="106"/>
      <c r="DP242" s="106"/>
      <c r="DQ242" s="106"/>
      <c r="DR242" s="106"/>
      <c r="DS242" s="106"/>
      <c r="DT242" s="106"/>
      <c r="DU242" s="106"/>
      <c r="DV242" s="106"/>
      <c r="DW242" s="106"/>
      <c r="DX242" s="106"/>
      <c r="DY242" s="106"/>
      <c r="DZ242" s="106"/>
      <c r="EA242" s="106"/>
      <c r="EB242" s="106"/>
      <c r="EC242" s="106"/>
      <c r="ED242" s="106"/>
      <c r="EE242" s="106"/>
      <c r="EF242" s="106"/>
      <c r="EG242" s="106"/>
      <c r="EH242" s="106"/>
      <c r="EI242" s="106"/>
      <c r="EJ242" s="106"/>
      <c r="EK242" s="106"/>
      <c r="EL242" s="106"/>
      <c r="EM242" s="106"/>
      <c r="EN242" s="106"/>
      <c r="EO242" s="106"/>
      <c r="EP242" s="106"/>
      <c r="EQ242" s="106"/>
      <c r="ER242" s="106"/>
      <c r="ES242" s="106"/>
      <c r="ET242" s="106"/>
      <c r="EU242" s="106"/>
      <c r="EV242" s="106"/>
      <c r="EW242" s="106"/>
      <c r="EX242" s="106"/>
      <c r="EY242" s="106"/>
      <c r="EZ242" s="106"/>
      <c r="FA242" s="106"/>
      <c r="FB242" s="106"/>
      <c r="FC242" s="106"/>
      <c r="FD242" s="106"/>
      <c r="FE242" s="106"/>
      <c r="FF242" s="106"/>
      <c r="FG242" s="106"/>
      <c r="FH242" s="106"/>
      <c r="FI242" s="106"/>
      <c r="FJ242" s="106"/>
      <c r="FK242" s="106"/>
      <c r="FL242" s="106"/>
      <c r="FM242" s="106"/>
      <c r="FN242" s="106"/>
      <c r="FO242" s="106"/>
      <c r="FP242" s="106"/>
      <c r="FQ242" s="106"/>
      <c r="FR242" s="106"/>
      <c r="FS242" s="106"/>
      <c r="FT242" s="106"/>
      <c r="FU242" s="106"/>
      <c r="FV242" s="106"/>
      <c r="FW242" s="106"/>
      <c r="FX242" s="106"/>
      <c r="FY242" s="106"/>
      <c r="FZ242" s="106"/>
      <c r="GA242" s="106"/>
      <c r="GB242" s="106"/>
      <c r="GC242" s="106"/>
      <c r="GD242" s="106"/>
      <c r="GE242" s="106"/>
      <c r="GF242" s="106"/>
      <c r="GG242" s="106"/>
      <c r="GH242" s="106"/>
      <c r="GI242" s="106"/>
      <c r="GJ242" s="106"/>
      <c r="GK242" s="106"/>
      <c r="GL242" s="106"/>
      <c r="GM242" s="106"/>
      <c r="GN242" s="106"/>
      <c r="GO242" s="106"/>
      <c r="GP242" s="106"/>
      <c r="GQ242" s="106"/>
      <c r="GR242" s="106"/>
      <c r="GS242" s="106"/>
      <c r="GT242" s="106"/>
      <c r="GU242" s="106"/>
      <c r="GV242" s="106"/>
      <c r="GW242" s="106"/>
      <c r="GX242" s="106"/>
      <c r="GY242" s="106"/>
      <c r="GZ242" s="106"/>
      <c r="HA242" s="106"/>
      <c r="HB242" s="106"/>
      <c r="HC242" s="106"/>
      <c r="HD242" s="106"/>
      <c r="HE242" s="106"/>
      <c r="HF242" s="106"/>
      <c r="HG242" s="106"/>
      <c r="HH242" s="106"/>
      <c r="HI242" s="106"/>
    </row>
    <row r="243" spans="2:217" x14ac:dyDescent="0.2">
      <c r="B243" s="106"/>
      <c r="C243" s="106"/>
      <c r="D243" s="106"/>
      <c r="E243" s="106"/>
      <c r="F243" s="106"/>
      <c r="G243" s="106"/>
      <c r="H243" s="106"/>
      <c r="I243" s="106"/>
      <c r="J243" s="106"/>
      <c r="K243" s="106"/>
      <c r="L243" s="106"/>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c r="CE243" s="106"/>
      <c r="CF243" s="106"/>
      <c r="CG243" s="106"/>
      <c r="CH243" s="106"/>
      <c r="CI243" s="106"/>
      <c r="CJ243" s="106"/>
      <c r="CK243" s="106"/>
      <c r="CL243" s="106"/>
      <c r="CM243" s="106"/>
      <c r="CN243" s="106"/>
      <c r="CO243" s="106"/>
      <c r="CP243" s="106"/>
      <c r="CQ243" s="106"/>
      <c r="CR243" s="106"/>
      <c r="CS243" s="106"/>
      <c r="CT243" s="106"/>
      <c r="CU243" s="106"/>
      <c r="CV243" s="106"/>
      <c r="CW243" s="106"/>
      <c r="CX243" s="106"/>
      <c r="CY243" s="106"/>
      <c r="CZ243" s="106"/>
      <c r="DA243" s="106"/>
      <c r="DB243" s="106"/>
      <c r="DC243" s="106"/>
      <c r="DD243" s="106"/>
      <c r="DE243" s="106"/>
      <c r="DF243" s="106"/>
      <c r="DG243" s="106"/>
      <c r="DH243" s="106"/>
      <c r="DI243" s="106"/>
      <c r="DJ243" s="106"/>
      <c r="DK243" s="106"/>
      <c r="DL243" s="106"/>
      <c r="DM243" s="106"/>
      <c r="DN243" s="106"/>
      <c r="DO243" s="106"/>
      <c r="DP243" s="106"/>
      <c r="DQ243" s="106"/>
      <c r="DR243" s="106"/>
      <c r="DS243" s="106"/>
      <c r="DT243" s="106"/>
      <c r="DU243" s="106"/>
      <c r="DV243" s="106"/>
      <c r="DW243" s="106"/>
      <c r="DX243" s="106"/>
      <c r="DY243" s="106"/>
      <c r="DZ243" s="106"/>
      <c r="EA243" s="106"/>
      <c r="EB243" s="106"/>
      <c r="EC243" s="106"/>
      <c r="ED243" s="106"/>
      <c r="EE243" s="106"/>
      <c r="EF243" s="106"/>
      <c r="EG243" s="106"/>
      <c r="EH243" s="106"/>
      <c r="EI243" s="106"/>
      <c r="EJ243" s="106"/>
      <c r="EK243" s="106"/>
      <c r="EL243" s="106"/>
      <c r="EM243" s="106"/>
      <c r="EN243" s="106"/>
      <c r="EO243" s="106"/>
      <c r="EP243" s="106"/>
      <c r="EQ243" s="106"/>
      <c r="ER243" s="106"/>
      <c r="ES243" s="106"/>
      <c r="ET243" s="106"/>
      <c r="EU243" s="106"/>
      <c r="EV243" s="106"/>
      <c r="EW243" s="106"/>
      <c r="EX243" s="106"/>
      <c r="EY243" s="106"/>
      <c r="EZ243" s="106"/>
      <c r="FA243" s="106"/>
      <c r="FB243" s="106"/>
      <c r="FC243" s="106"/>
      <c r="FD243" s="106"/>
      <c r="FE243" s="106"/>
      <c r="FF243" s="106"/>
      <c r="FG243" s="106"/>
      <c r="FH243" s="106"/>
      <c r="FI243" s="106"/>
      <c r="FJ243" s="106"/>
      <c r="FK243" s="106"/>
      <c r="FL243" s="106"/>
      <c r="FM243" s="106"/>
      <c r="FN243" s="106"/>
      <c r="FO243" s="106"/>
      <c r="FP243" s="106"/>
      <c r="FQ243" s="106"/>
      <c r="FR243" s="106"/>
      <c r="FS243" s="106"/>
      <c r="FT243" s="106"/>
      <c r="FU243" s="106"/>
      <c r="FV243" s="106"/>
      <c r="FW243" s="106"/>
      <c r="FX243" s="106"/>
      <c r="FY243" s="106"/>
      <c r="FZ243" s="106"/>
      <c r="GA243" s="106"/>
      <c r="GB243" s="106"/>
      <c r="GC243" s="106"/>
      <c r="GD243" s="106"/>
      <c r="GE243" s="106"/>
      <c r="GF243" s="106"/>
      <c r="GG243" s="106"/>
      <c r="GH243" s="106"/>
      <c r="GI243" s="106"/>
      <c r="GJ243" s="106"/>
      <c r="GK243" s="106"/>
      <c r="GL243" s="106"/>
      <c r="GM243" s="106"/>
      <c r="GN243" s="106"/>
      <c r="GO243" s="106"/>
      <c r="GP243" s="106"/>
      <c r="GQ243" s="106"/>
      <c r="GR243" s="106"/>
      <c r="GS243" s="106"/>
      <c r="GT243" s="106"/>
      <c r="GU243" s="106"/>
      <c r="GV243" s="106"/>
      <c r="GW243" s="106"/>
      <c r="GX243" s="106"/>
      <c r="GY243" s="106"/>
      <c r="GZ243" s="106"/>
      <c r="HA243" s="106"/>
      <c r="HB243" s="106"/>
      <c r="HC243" s="106"/>
      <c r="HD243" s="106"/>
      <c r="HE243" s="106"/>
      <c r="HF243" s="106"/>
      <c r="HG243" s="106"/>
      <c r="HH243" s="106"/>
      <c r="HI243" s="106"/>
    </row>
    <row r="244" spans="2:217" x14ac:dyDescent="0.2">
      <c r="B244" s="106"/>
      <c r="C244" s="106"/>
      <c r="D244" s="106"/>
      <c r="E244" s="106"/>
      <c r="F244" s="106"/>
      <c r="G244" s="106"/>
      <c r="H244" s="106"/>
      <c r="I244" s="106"/>
      <c r="J244" s="106"/>
      <c r="K244" s="106"/>
      <c r="L244" s="106"/>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c r="CE244" s="106"/>
      <c r="CF244" s="106"/>
      <c r="CG244" s="106"/>
      <c r="CH244" s="106"/>
      <c r="CI244" s="106"/>
      <c r="CJ244" s="106"/>
      <c r="CK244" s="106"/>
      <c r="CL244" s="106"/>
      <c r="CM244" s="106"/>
      <c r="CN244" s="106"/>
      <c r="CO244" s="106"/>
      <c r="CP244" s="106"/>
      <c r="CQ244" s="106"/>
      <c r="CR244" s="106"/>
      <c r="CS244" s="106"/>
      <c r="CT244" s="106"/>
      <c r="CU244" s="106"/>
      <c r="CV244" s="106"/>
      <c r="CW244" s="106"/>
      <c r="CX244" s="106"/>
      <c r="CY244" s="106"/>
      <c r="CZ244" s="106"/>
      <c r="DA244" s="106"/>
      <c r="DB244" s="106"/>
      <c r="DC244" s="106"/>
      <c r="DD244" s="106"/>
      <c r="DE244" s="106"/>
      <c r="DF244" s="106"/>
      <c r="DG244" s="106"/>
      <c r="DH244" s="106"/>
      <c r="DI244" s="106"/>
      <c r="DJ244" s="106"/>
      <c r="DK244" s="106"/>
      <c r="DL244" s="106"/>
      <c r="DM244" s="106"/>
      <c r="DN244" s="106"/>
      <c r="DO244" s="106"/>
      <c r="DP244" s="106"/>
      <c r="DQ244" s="106"/>
      <c r="DR244" s="106"/>
      <c r="DS244" s="106"/>
      <c r="DT244" s="106"/>
      <c r="DU244" s="106"/>
      <c r="DV244" s="106"/>
      <c r="DW244" s="106"/>
      <c r="DX244" s="106"/>
      <c r="DY244" s="106"/>
      <c r="DZ244" s="106"/>
      <c r="EA244" s="106"/>
      <c r="EB244" s="106"/>
      <c r="EC244" s="106"/>
      <c r="ED244" s="106"/>
      <c r="EE244" s="106"/>
      <c r="EF244" s="106"/>
      <c r="EG244" s="106"/>
      <c r="EH244" s="106"/>
      <c r="EI244" s="106"/>
      <c r="EJ244" s="106"/>
      <c r="EK244" s="106"/>
      <c r="EL244" s="106"/>
      <c r="EM244" s="106"/>
      <c r="EN244" s="106"/>
      <c r="EO244" s="106"/>
      <c r="EP244" s="106"/>
      <c r="EQ244" s="106"/>
      <c r="ER244" s="106"/>
      <c r="ES244" s="106"/>
      <c r="ET244" s="106"/>
      <c r="EU244" s="106"/>
      <c r="EV244" s="106"/>
      <c r="EW244" s="106"/>
      <c r="EX244" s="106"/>
      <c r="EY244" s="106"/>
      <c r="EZ244" s="106"/>
      <c r="FA244" s="106"/>
      <c r="FB244" s="106"/>
      <c r="FC244" s="106"/>
      <c r="FD244" s="106"/>
      <c r="FE244" s="106"/>
      <c r="FF244" s="106"/>
      <c r="FG244" s="106"/>
      <c r="FH244" s="106"/>
      <c r="FI244" s="106"/>
      <c r="FJ244" s="106"/>
      <c r="FK244" s="106"/>
      <c r="FL244" s="106"/>
      <c r="FM244" s="106"/>
      <c r="FN244" s="106"/>
      <c r="FO244" s="106"/>
      <c r="FP244" s="106"/>
      <c r="FQ244" s="106"/>
      <c r="FR244" s="106"/>
      <c r="FS244" s="106"/>
      <c r="FT244" s="106"/>
      <c r="FU244" s="106"/>
      <c r="FV244" s="106"/>
      <c r="FW244" s="106"/>
      <c r="FX244" s="106"/>
      <c r="FY244" s="106"/>
      <c r="FZ244" s="106"/>
      <c r="GA244" s="106"/>
      <c r="GB244" s="106"/>
      <c r="GC244" s="106"/>
      <c r="GD244" s="106"/>
      <c r="GE244" s="106"/>
      <c r="GF244" s="106"/>
      <c r="GG244" s="106"/>
      <c r="GH244" s="106"/>
      <c r="GI244" s="106"/>
      <c r="GJ244" s="106"/>
      <c r="GK244" s="106"/>
      <c r="GL244" s="106"/>
      <c r="GM244" s="106"/>
      <c r="GN244" s="106"/>
      <c r="GO244" s="106"/>
      <c r="GP244" s="106"/>
      <c r="GQ244" s="106"/>
      <c r="GR244" s="106"/>
      <c r="GS244" s="106"/>
      <c r="GT244" s="106"/>
      <c r="GU244" s="106"/>
      <c r="GV244" s="106"/>
      <c r="GW244" s="106"/>
      <c r="GX244" s="106"/>
      <c r="GY244" s="106"/>
      <c r="GZ244" s="106"/>
      <c r="HA244" s="106"/>
      <c r="HB244" s="106"/>
      <c r="HC244" s="106"/>
      <c r="HD244" s="106"/>
      <c r="HE244" s="106"/>
      <c r="HF244" s="106"/>
      <c r="HG244" s="106"/>
      <c r="HH244" s="106"/>
      <c r="HI244" s="106"/>
    </row>
    <row r="245" spans="2:217" x14ac:dyDescent="0.2">
      <c r="B245" s="106"/>
      <c r="C245" s="106"/>
      <c r="D245" s="106"/>
      <c r="E245" s="106"/>
      <c r="F245" s="106"/>
      <c r="G245" s="106"/>
      <c r="H245" s="106"/>
      <c r="I245" s="106"/>
      <c r="J245" s="106"/>
      <c r="K245" s="106"/>
      <c r="L245" s="106"/>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c r="CE245" s="106"/>
      <c r="CF245" s="106"/>
      <c r="CG245" s="106"/>
      <c r="CH245" s="106"/>
      <c r="CI245" s="106"/>
      <c r="CJ245" s="106"/>
      <c r="CK245" s="106"/>
      <c r="CL245" s="106"/>
      <c r="CM245" s="106"/>
      <c r="CN245" s="106"/>
      <c r="CO245" s="106"/>
      <c r="CP245" s="106"/>
      <c r="CQ245" s="106"/>
      <c r="CR245" s="106"/>
      <c r="CS245" s="106"/>
      <c r="CT245" s="106"/>
      <c r="CU245" s="106"/>
      <c r="CV245" s="106"/>
      <c r="CW245" s="106"/>
      <c r="CX245" s="106"/>
      <c r="CY245" s="106"/>
      <c r="CZ245" s="106"/>
      <c r="DA245" s="106"/>
      <c r="DB245" s="106"/>
      <c r="DC245" s="106"/>
      <c r="DD245" s="106"/>
      <c r="DE245" s="106"/>
      <c r="DF245" s="106"/>
      <c r="DG245" s="106"/>
      <c r="DH245" s="106"/>
      <c r="DI245" s="106"/>
      <c r="DJ245" s="106"/>
      <c r="DK245" s="106"/>
      <c r="DL245" s="106"/>
      <c r="DM245" s="106"/>
      <c r="DN245" s="106"/>
      <c r="DO245" s="106"/>
      <c r="DP245" s="106"/>
      <c r="DQ245" s="106"/>
      <c r="DR245" s="106"/>
      <c r="DS245" s="106"/>
      <c r="DT245" s="106"/>
      <c r="DU245" s="106"/>
      <c r="DV245" s="106"/>
      <c r="DW245" s="106"/>
      <c r="DX245" s="106"/>
      <c r="DY245" s="106"/>
      <c r="DZ245" s="106"/>
      <c r="EA245" s="106"/>
      <c r="EB245" s="106"/>
      <c r="EC245" s="106"/>
      <c r="ED245" s="106"/>
      <c r="EE245" s="106"/>
      <c r="EF245" s="106"/>
      <c r="EG245" s="106"/>
      <c r="EH245" s="106"/>
      <c r="EI245" s="106"/>
      <c r="EJ245" s="106"/>
      <c r="EK245" s="106"/>
      <c r="EL245" s="106"/>
      <c r="EM245" s="106"/>
      <c r="EN245" s="106"/>
      <c r="EO245" s="106"/>
      <c r="EP245" s="106"/>
      <c r="EQ245" s="106"/>
      <c r="ER245" s="106"/>
      <c r="ES245" s="106"/>
      <c r="ET245" s="106"/>
      <c r="EU245" s="106"/>
      <c r="EV245" s="106"/>
      <c r="EW245" s="106"/>
      <c r="EX245" s="106"/>
      <c r="EY245" s="106"/>
      <c r="EZ245" s="106"/>
      <c r="FA245" s="106"/>
      <c r="FB245" s="106"/>
      <c r="FC245" s="106"/>
      <c r="FD245" s="106"/>
      <c r="FE245" s="106"/>
      <c r="FF245" s="106"/>
      <c r="FG245" s="106"/>
      <c r="FH245" s="106"/>
      <c r="FI245" s="106"/>
      <c r="FJ245" s="106"/>
      <c r="FK245" s="106"/>
      <c r="FL245" s="106"/>
      <c r="FM245" s="106"/>
      <c r="FN245" s="106"/>
      <c r="FO245" s="106"/>
      <c r="FP245" s="106"/>
      <c r="FQ245" s="106"/>
      <c r="FR245" s="106"/>
      <c r="FS245" s="106"/>
      <c r="FT245" s="106"/>
      <c r="FU245" s="106"/>
      <c r="FV245" s="106"/>
      <c r="FW245" s="106"/>
      <c r="FX245" s="106"/>
      <c r="FY245" s="106"/>
      <c r="FZ245" s="106"/>
      <c r="GA245" s="106"/>
      <c r="GB245" s="106"/>
      <c r="GC245" s="106"/>
      <c r="GD245" s="106"/>
      <c r="GE245" s="106"/>
      <c r="GF245" s="106"/>
      <c r="GG245" s="106"/>
      <c r="GH245" s="106"/>
      <c r="GI245" s="106"/>
      <c r="GJ245" s="106"/>
      <c r="GK245" s="106"/>
      <c r="GL245" s="106"/>
      <c r="GM245" s="106"/>
      <c r="GN245" s="106"/>
      <c r="GO245" s="106"/>
      <c r="GP245" s="106"/>
      <c r="GQ245" s="106"/>
      <c r="GR245" s="106"/>
      <c r="GS245" s="106"/>
      <c r="GT245" s="106"/>
      <c r="GU245" s="106"/>
      <c r="GV245" s="106"/>
      <c r="GW245" s="106"/>
      <c r="GX245" s="106"/>
      <c r="GY245" s="106"/>
      <c r="GZ245" s="106"/>
      <c r="HA245" s="106"/>
      <c r="HB245" s="106"/>
      <c r="HC245" s="106"/>
      <c r="HD245" s="106"/>
      <c r="HE245" s="106"/>
      <c r="HF245" s="106"/>
      <c r="HG245" s="106"/>
      <c r="HH245" s="106"/>
      <c r="HI245" s="106"/>
    </row>
    <row r="246" spans="2:217" x14ac:dyDescent="0.2">
      <c r="B246" s="106"/>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c r="CE246" s="106"/>
      <c r="CF246" s="106"/>
      <c r="CG246" s="106"/>
      <c r="CH246" s="106"/>
      <c r="CI246" s="106"/>
      <c r="CJ246" s="106"/>
      <c r="CK246" s="106"/>
      <c r="CL246" s="106"/>
      <c r="CM246" s="106"/>
      <c r="CN246" s="106"/>
      <c r="CO246" s="106"/>
      <c r="CP246" s="106"/>
      <c r="CQ246" s="106"/>
      <c r="CR246" s="106"/>
      <c r="CS246" s="106"/>
      <c r="CT246" s="106"/>
      <c r="CU246" s="106"/>
      <c r="CV246" s="106"/>
      <c r="CW246" s="106"/>
      <c r="CX246" s="106"/>
      <c r="CY246" s="106"/>
      <c r="CZ246" s="106"/>
      <c r="DA246" s="106"/>
      <c r="DB246" s="106"/>
      <c r="DC246" s="106"/>
      <c r="DD246" s="106"/>
      <c r="DE246" s="106"/>
      <c r="DF246" s="106"/>
      <c r="DG246" s="106"/>
      <c r="DH246" s="106"/>
      <c r="DI246" s="106"/>
      <c r="DJ246" s="106"/>
      <c r="DK246" s="106"/>
      <c r="DL246" s="106"/>
      <c r="DM246" s="106"/>
      <c r="DN246" s="106"/>
      <c r="DO246" s="106"/>
      <c r="DP246" s="106"/>
      <c r="DQ246" s="106"/>
      <c r="DR246" s="106"/>
      <c r="DS246" s="106"/>
      <c r="DT246" s="106"/>
      <c r="DU246" s="106"/>
      <c r="DV246" s="106"/>
      <c r="DW246" s="106"/>
      <c r="DX246" s="106"/>
      <c r="DY246" s="106"/>
      <c r="DZ246" s="106"/>
      <c r="EA246" s="106"/>
      <c r="EB246" s="106"/>
      <c r="EC246" s="106"/>
      <c r="ED246" s="106"/>
      <c r="EE246" s="106"/>
      <c r="EF246" s="106"/>
      <c r="EG246" s="106"/>
      <c r="EH246" s="106"/>
      <c r="EI246" s="106"/>
      <c r="EJ246" s="106"/>
      <c r="EK246" s="106"/>
      <c r="EL246" s="106"/>
      <c r="EM246" s="106"/>
      <c r="EN246" s="106"/>
      <c r="EO246" s="106"/>
      <c r="EP246" s="106"/>
      <c r="EQ246" s="106"/>
      <c r="ER246" s="106"/>
      <c r="ES246" s="106"/>
      <c r="ET246" s="106"/>
      <c r="EU246" s="106"/>
      <c r="EV246" s="106"/>
      <c r="EW246" s="106"/>
      <c r="EX246" s="106"/>
      <c r="EY246" s="106"/>
      <c r="EZ246" s="106"/>
      <c r="FA246" s="106"/>
      <c r="FB246" s="106"/>
      <c r="FC246" s="106"/>
      <c r="FD246" s="106"/>
      <c r="FE246" s="106"/>
      <c r="FF246" s="106"/>
      <c r="FG246" s="106"/>
      <c r="FH246" s="106"/>
      <c r="FI246" s="106"/>
      <c r="FJ246" s="106"/>
      <c r="FK246" s="106"/>
      <c r="FL246" s="106"/>
      <c r="FM246" s="106"/>
      <c r="FN246" s="106"/>
      <c r="FO246" s="106"/>
      <c r="FP246" s="106"/>
      <c r="FQ246" s="106"/>
      <c r="FR246" s="106"/>
      <c r="FS246" s="106"/>
      <c r="FT246" s="106"/>
      <c r="FU246" s="106"/>
      <c r="FV246" s="106"/>
      <c r="FW246" s="106"/>
      <c r="FX246" s="106"/>
      <c r="FY246" s="106"/>
      <c r="FZ246" s="106"/>
      <c r="GA246" s="106"/>
      <c r="GB246" s="106"/>
      <c r="GC246" s="106"/>
      <c r="GD246" s="106"/>
      <c r="GE246" s="106"/>
      <c r="GF246" s="106"/>
      <c r="GG246" s="106"/>
      <c r="GH246" s="106"/>
      <c r="GI246" s="106"/>
      <c r="GJ246" s="106"/>
      <c r="GK246" s="106"/>
      <c r="GL246" s="106"/>
      <c r="GM246" s="106"/>
      <c r="GN246" s="106"/>
      <c r="GO246" s="106"/>
      <c r="GP246" s="106"/>
      <c r="GQ246" s="106"/>
      <c r="GR246" s="106"/>
      <c r="GS246" s="106"/>
      <c r="GT246" s="106"/>
      <c r="GU246" s="106"/>
      <c r="GV246" s="106"/>
      <c r="GW246" s="106"/>
      <c r="GX246" s="106"/>
      <c r="GY246" s="106"/>
      <c r="GZ246" s="106"/>
      <c r="HA246" s="106"/>
      <c r="HB246" s="106"/>
      <c r="HC246" s="106"/>
      <c r="HD246" s="106"/>
      <c r="HE246" s="106"/>
      <c r="HF246" s="106"/>
      <c r="HG246" s="106"/>
      <c r="HH246" s="106"/>
      <c r="HI246" s="106"/>
    </row>
    <row r="247" spans="2:217" x14ac:dyDescent="0.2">
      <c r="B247" s="106"/>
      <c r="C247" s="106"/>
      <c r="D247" s="106"/>
      <c r="E247" s="106"/>
      <c r="F247" s="106"/>
      <c r="G247" s="106"/>
      <c r="H247" s="106"/>
      <c r="I247" s="106"/>
      <c r="J247" s="106"/>
      <c r="K247" s="106"/>
      <c r="L247" s="106"/>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c r="CE247" s="106"/>
      <c r="CF247" s="106"/>
      <c r="CG247" s="106"/>
      <c r="CH247" s="106"/>
      <c r="CI247" s="106"/>
      <c r="CJ247" s="106"/>
      <c r="CK247" s="106"/>
      <c r="CL247" s="106"/>
      <c r="CM247" s="106"/>
      <c r="CN247" s="106"/>
      <c r="CO247" s="106"/>
      <c r="CP247" s="106"/>
      <c r="CQ247" s="106"/>
      <c r="CR247" s="106"/>
      <c r="CS247" s="106"/>
      <c r="CT247" s="106"/>
      <c r="CU247" s="106"/>
      <c r="CV247" s="106"/>
      <c r="CW247" s="106"/>
      <c r="CX247" s="106"/>
      <c r="CY247" s="106"/>
      <c r="CZ247" s="106"/>
      <c r="DA247" s="106"/>
      <c r="DB247" s="106"/>
      <c r="DC247" s="106"/>
      <c r="DD247" s="106"/>
      <c r="DE247" s="106"/>
      <c r="DF247" s="106"/>
      <c r="DG247" s="106"/>
      <c r="DH247" s="106"/>
      <c r="DI247" s="106"/>
      <c r="DJ247" s="106"/>
      <c r="DK247" s="106"/>
      <c r="DL247" s="106"/>
      <c r="DM247" s="106"/>
      <c r="DN247" s="106"/>
      <c r="DO247" s="106"/>
      <c r="DP247" s="106"/>
      <c r="DQ247" s="106"/>
      <c r="DR247" s="106"/>
      <c r="DS247" s="106"/>
      <c r="DT247" s="106"/>
      <c r="DU247" s="106"/>
      <c r="DV247" s="106"/>
      <c r="DW247" s="106"/>
      <c r="DX247" s="106"/>
      <c r="DY247" s="106"/>
      <c r="DZ247" s="106"/>
      <c r="EA247" s="106"/>
      <c r="EB247" s="106"/>
      <c r="EC247" s="106"/>
      <c r="ED247" s="106"/>
      <c r="EE247" s="106"/>
      <c r="EF247" s="106"/>
      <c r="EG247" s="106"/>
      <c r="EH247" s="106"/>
      <c r="EI247" s="106"/>
      <c r="EJ247" s="106"/>
      <c r="EK247" s="106"/>
      <c r="EL247" s="106"/>
      <c r="EM247" s="106"/>
      <c r="EN247" s="106"/>
      <c r="EO247" s="106"/>
      <c r="EP247" s="106"/>
      <c r="EQ247" s="106"/>
      <c r="ER247" s="106"/>
      <c r="ES247" s="106"/>
      <c r="ET247" s="106"/>
      <c r="EU247" s="106"/>
      <c r="EV247" s="106"/>
      <c r="EW247" s="106"/>
      <c r="EX247" s="106"/>
      <c r="EY247" s="106"/>
      <c r="EZ247" s="106"/>
      <c r="FA247" s="106"/>
      <c r="FB247" s="106"/>
      <c r="FC247" s="106"/>
      <c r="FD247" s="106"/>
      <c r="FE247" s="106"/>
      <c r="FF247" s="106"/>
      <c r="FG247" s="106"/>
      <c r="FH247" s="106"/>
      <c r="FI247" s="106"/>
      <c r="FJ247" s="106"/>
      <c r="FK247" s="106"/>
      <c r="FL247" s="106"/>
      <c r="FM247" s="106"/>
      <c r="FN247" s="106"/>
      <c r="FO247" s="106"/>
      <c r="FP247" s="106"/>
      <c r="FQ247" s="106"/>
      <c r="FR247" s="106"/>
      <c r="FS247" s="106"/>
      <c r="FT247" s="106"/>
      <c r="FU247" s="106"/>
      <c r="FV247" s="106"/>
      <c r="FW247" s="106"/>
      <c r="FX247" s="106"/>
      <c r="FY247" s="106"/>
      <c r="FZ247" s="106"/>
      <c r="GA247" s="106"/>
      <c r="GB247" s="106"/>
      <c r="GC247" s="106"/>
      <c r="GD247" s="106"/>
      <c r="GE247" s="106"/>
      <c r="GF247" s="106"/>
      <c r="GG247" s="106"/>
      <c r="GH247" s="106"/>
      <c r="GI247" s="106"/>
      <c r="GJ247" s="106"/>
      <c r="GK247" s="106"/>
      <c r="GL247" s="106"/>
      <c r="GM247" s="106"/>
      <c r="GN247" s="106"/>
      <c r="GO247" s="106"/>
      <c r="GP247" s="106"/>
      <c r="GQ247" s="106"/>
      <c r="GR247" s="106"/>
      <c r="GS247" s="106"/>
      <c r="GT247" s="106"/>
      <c r="GU247" s="106"/>
      <c r="GV247" s="106"/>
      <c r="GW247" s="106"/>
      <c r="GX247" s="106"/>
      <c r="GY247" s="106"/>
      <c r="GZ247" s="106"/>
      <c r="HA247" s="106"/>
      <c r="HB247" s="106"/>
      <c r="HC247" s="106"/>
      <c r="HD247" s="106"/>
      <c r="HE247" s="106"/>
      <c r="HF247" s="106"/>
      <c r="HG247" s="106"/>
      <c r="HH247" s="106"/>
      <c r="HI247" s="106"/>
    </row>
    <row r="248" spans="2:217" x14ac:dyDescent="0.2">
      <c r="B248" s="106"/>
      <c r="C248" s="106"/>
      <c r="D248" s="106"/>
      <c r="E248" s="106"/>
      <c r="F248" s="106"/>
      <c r="G248" s="106"/>
      <c r="H248" s="106"/>
      <c r="I248" s="106"/>
      <c r="J248" s="106"/>
      <c r="K248" s="106"/>
      <c r="L248" s="106"/>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c r="CE248" s="106"/>
      <c r="CF248" s="106"/>
      <c r="CG248" s="106"/>
      <c r="CH248" s="106"/>
      <c r="CI248" s="106"/>
      <c r="CJ248" s="106"/>
      <c r="CK248" s="106"/>
      <c r="CL248" s="106"/>
      <c r="CM248" s="106"/>
      <c r="CN248" s="106"/>
      <c r="CO248" s="106"/>
      <c r="CP248" s="106"/>
      <c r="CQ248" s="106"/>
      <c r="CR248" s="106"/>
      <c r="CS248" s="106"/>
      <c r="CT248" s="106"/>
      <c r="CU248" s="106"/>
      <c r="CV248" s="106"/>
      <c r="CW248" s="106"/>
      <c r="CX248" s="106"/>
      <c r="CY248" s="106"/>
      <c r="CZ248" s="106"/>
      <c r="DA248" s="106"/>
      <c r="DB248" s="106"/>
      <c r="DC248" s="106"/>
      <c r="DD248" s="106"/>
      <c r="DE248" s="106"/>
      <c r="DF248" s="106"/>
      <c r="DG248" s="106"/>
      <c r="DH248" s="106"/>
      <c r="DI248" s="106"/>
      <c r="DJ248" s="106"/>
      <c r="DK248" s="106"/>
      <c r="DL248" s="106"/>
      <c r="DM248" s="106"/>
      <c r="DN248" s="106"/>
      <c r="DO248" s="106"/>
      <c r="DP248" s="106"/>
      <c r="DQ248" s="106"/>
      <c r="DR248" s="106"/>
      <c r="DS248" s="106"/>
      <c r="DT248" s="106"/>
      <c r="DU248" s="106"/>
      <c r="DV248" s="106"/>
      <c r="DW248" s="106"/>
      <c r="DX248" s="106"/>
      <c r="DY248" s="106"/>
      <c r="DZ248" s="106"/>
      <c r="EA248" s="106"/>
      <c r="EB248" s="106"/>
      <c r="EC248" s="106"/>
      <c r="ED248" s="106"/>
      <c r="EE248" s="106"/>
      <c r="EF248" s="106"/>
      <c r="EG248" s="106"/>
      <c r="EH248" s="106"/>
      <c r="EI248" s="106"/>
      <c r="EJ248" s="106"/>
      <c r="EK248" s="106"/>
      <c r="EL248" s="106"/>
      <c r="EM248" s="106"/>
      <c r="EN248" s="106"/>
      <c r="EO248" s="106"/>
      <c r="EP248" s="106"/>
      <c r="EQ248" s="106"/>
      <c r="ER248" s="106"/>
      <c r="ES248" s="106"/>
      <c r="ET248" s="106"/>
      <c r="EU248" s="106"/>
      <c r="EV248" s="106"/>
      <c r="EW248" s="106"/>
      <c r="EX248" s="106"/>
      <c r="EY248" s="106"/>
      <c r="EZ248" s="106"/>
      <c r="FA248" s="106"/>
      <c r="FB248" s="106"/>
      <c r="FC248" s="106"/>
      <c r="FD248" s="106"/>
      <c r="FE248" s="106"/>
      <c r="FF248" s="106"/>
      <c r="FG248" s="106"/>
      <c r="FH248" s="106"/>
      <c r="FI248" s="106"/>
      <c r="FJ248" s="106"/>
      <c r="FK248" s="106"/>
      <c r="FL248" s="106"/>
      <c r="FM248" s="106"/>
      <c r="FN248" s="106"/>
      <c r="FO248" s="106"/>
      <c r="FP248" s="106"/>
      <c r="FQ248" s="106"/>
      <c r="FR248" s="106"/>
      <c r="FS248" s="106"/>
      <c r="FT248" s="106"/>
      <c r="FU248" s="106"/>
      <c r="FV248" s="106"/>
      <c r="FW248" s="106"/>
      <c r="FX248" s="106"/>
      <c r="FY248" s="106"/>
      <c r="FZ248" s="106"/>
      <c r="GA248" s="106"/>
      <c r="GB248" s="106"/>
      <c r="GC248" s="106"/>
      <c r="GD248" s="106"/>
      <c r="GE248" s="106"/>
      <c r="GF248" s="106"/>
      <c r="GG248" s="106"/>
      <c r="GH248" s="106"/>
      <c r="GI248" s="106"/>
      <c r="GJ248" s="106"/>
      <c r="GK248" s="106"/>
      <c r="GL248" s="106"/>
      <c r="GM248" s="106"/>
      <c r="GN248" s="106"/>
      <c r="GO248" s="106"/>
      <c r="GP248" s="106"/>
      <c r="GQ248" s="106"/>
      <c r="GR248" s="106"/>
      <c r="GS248" s="106"/>
      <c r="GT248" s="106"/>
      <c r="GU248" s="106"/>
      <c r="GV248" s="106"/>
      <c r="GW248" s="106"/>
      <c r="GX248" s="106"/>
      <c r="GY248" s="106"/>
      <c r="GZ248" s="106"/>
      <c r="HA248" s="106"/>
      <c r="HB248" s="106"/>
      <c r="HC248" s="106"/>
      <c r="HD248" s="106"/>
      <c r="HE248" s="106"/>
      <c r="HF248" s="106"/>
      <c r="HG248" s="106"/>
      <c r="HH248" s="106"/>
      <c r="HI248" s="106"/>
    </row>
    <row r="249" spans="2:217" x14ac:dyDescent="0.2">
      <c r="B249" s="106"/>
      <c r="C249" s="106"/>
      <c r="D249" s="106"/>
      <c r="E249" s="106"/>
      <c r="F249" s="106"/>
      <c r="G249" s="106"/>
      <c r="H249" s="106"/>
      <c r="I249" s="106"/>
      <c r="J249" s="106"/>
      <c r="K249" s="106"/>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c r="CE249" s="106"/>
      <c r="CF249" s="106"/>
      <c r="CG249" s="106"/>
      <c r="CH249" s="106"/>
      <c r="CI249" s="106"/>
      <c r="CJ249" s="106"/>
      <c r="CK249" s="106"/>
      <c r="CL249" s="106"/>
      <c r="CM249" s="106"/>
      <c r="CN249" s="106"/>
      <c r="CO249" s="106"/>
      <c r="CP249" s="106"/>
      <c r="CQ249" s="106"/>
      <c r="CR249" s="106"/>
      <c r="CS249" s="106"/>
      <c r="CT249" s="106"/>
      <c r="CU249" s="106"/>
      <c r="CV249" s="106"/>
      <c r="CW249" s="106"/>
      <c r="CX249" s="106"/>
      <c r="CY249" s="106"/>
      <c r="CZ249" s="106"/>
      <c r="DA249" s="106"/>
      <c r="DB249" s="106"/>
      <c r="DC249" s="106"/>
      <c r="DD249" s="106"/>
      <c r="DE249" s="106"/>
      <c r="DF249" s="106"/>
      <c r="DG249" s="106"/>
      <c r="DH249" s="106"/>
      <c r="DI249" s="106"/>
      <c r="DJ249" s="106"/>
      <c r="DK249" s="106"/>
      <c r="DL249" s="106"/>
      <c r="DM249" s="106"/>
      <c r="DN249" s="106"/>
      <c r="DO249" s="106"/>
      <c r="DP249" s="106"/>
      <c r="DQ249" s="106"/>
      <c r="DR249" s="106"/>
      <c r="DS249" s="106"/>
      <c r="DT249" s="106"/>
      <c r="DU249" s="106"/>
      <c r="DV249" s="106"/>
      <c r="DW249" s="106"/>
      <c r="DX249" s="106"/>
      <c r="DY249" s="106"/>
      <c r="DZ249" s="106"/>
      <c r="EA249" s="106"/>
      <c r="EB249" s="106"/>
      <c r="EC249" s="106"/>
      <c r="ED249" s="106"/>
      <c r="EE249" s="106"/>
      <c r="EF249" s="106"/>
      <c r="EG249" s="106"/>
      <c r="EH249" s="106"/>
      <c r="EI249" s="106"/>
      <c r="EJ249" s="106"/>
      <c r="EK249" s="106"/>
      <c r="EL249" s="106"/>
      <c r="EM249" s="106"/>
      <c r="EN249" s="106"/>
      <c r="EO249" s="106"/>
      <c r="EP249" s="106"/>
      <c r="EQ249" s="106"/>
      <c r="ER249" s="106"/>
      <c r="ES249" s="106"/>
      <c r="ET249" s="106"/>
      <c r="EU249" s="106"/>
      <c r="EV249" s="106"/>
      <c r="EW249" s="106"/>
      <c r="EX249" s="106"/>
      <c r="EY249" s="106"/>
      <c r="EZ249" s="106"/>
      <c r="FA249" s="106"/>
      <c r="FB249" s="106"/>
      <c r="FC249" s="106"/>
      <c r="FD249" s="106"/>
      <c r="FE249" s="106"/>
      <c r="FF249" s="106"/>
      <c r="FG249" s="106"/>
      <c r="FH249" s="106"/>
      <c r="FI249" s="106"/>
      <c r="FJ249" s="106"/>
      <c r="FK249" s="106"/>
      <c r="FL249" s="106"/>
      <c r="FM249" s="106"/>
      <c r="FN249" s="106"/>
      <c r="FO249" s="106"/>
      <c r="FP249" s="106"/>
      <c r="FQ249" s="106"/>
      <c r="FR249" s="106"/>
      <c r="FS249" s="106"/>
      <c r="FT249" s="106"/>
      <c r="FU249" s="106"/>
      <c r="FV249" s="106"/>
      <c r="FW249" s="106"/>
      <c r="FX249" s="106"/>
      <c r="FY249" s="106"/>
      <c r="FZ249" s="106"/>
      <c r="GA249" s="106"/>
      <c r="GB249" s="106"/>
      <c r="GC249" s="106"/>
      <c r="GD249" s="106"/>
      <c r="GE249" s="106"/>
      <c r="GF249" s="106"/>
      <c r="GG249" s="106"/>
      <c r="GH249" s="106"/>
      <c r="GI249" s="106"/>
      <c r="GJ249" s="106"/>
      <c r="GK249" s="106"/>
      <c r="GL249" s="106"/>
      <c r="GM249" s="106"/>
      <c r="GN249" s="106"/>
      <c r="GO249" s="106"/>
      <c r="GP249" s="106"/>
      <c r="GQ249" s="106"/>
      <c r="GR249" s="106"/>
      <c r="GS249" s="106"/>
      <c r="GT249" s="106"/>
      <c r="GU249" s="106"/>
      <c r="GV249" s="106"/>
      <c r="GW249" s="106"/>
      <c r="GX249" s="106"/>
      <c r="GY249" s="106"/>
      <c r="GZ249" s="106"/>
      <c r="HA249" s="106"/>
      <c r="HB249" s="106"/>
      <c r="HC249" s="106"/>
      <c r="HD249" s="106"/>
      <c r="HE249" s="106"/>
      <c r="HF249" s="106"/>
      <c r="HG249" s="106"/>
      <c r="HH249" s="106"/>
      <c r="HI249" s="106"/>
    </row>
    <row r="250" spans="2:217" x14ac:dyDescent="0.2">
      <c r="B250" s="106"/>
      <c r="C250" s="106"/>
      <c r="D250" s="106"/>
      <c r="E250" s="106"/>
      <c r="F250" s="106"/>
      <c r="G250" s="106"/>
      <c r="H250" s="106"/>
      <c r="I250" s="106"/>
      <c r="J250" s="106"/>
      <c r="K250" s="106"/>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c r="CE250" s="106"/>
      <c r="CF250" s="106"/>
      <c r="CG250" s="106"/>
      <c r="CH250" s="106"/>
      <c r="CI250" s="106"/>
      <c r="CJ250" s="106"/>
      <c r="CK250" s="106"/>
      <c r="CL250" s="106"/>
      <c r="CM250" s="106"/>
      <c r="CN250" s="106"/>
      <c r="CO250" s="106"/>
      <c r="CP250" s="106"/>
      <c r="CQ250" s="106"/>
      <c r="CR250" s="106"/>
      <c r="CS250" s="106"/>
      <c r="CT250" s="106"/>
      <c r="CU250" s="106"/>
      <c r="CV250" s="106"/>
      <c r="CW250" s="106"/>
      <c r="CX250" s="106"/>
      <c r="CY250" s="106"/>
      <c r="CZ250" s="106"/>
      <c r="DA250" s="106"/>
      <c r="DB250" s="106"/>
      <c r="DC250" s="106"/>
      <c r="DD250" s="106"/>
      <c r="DE250" s="106"/>
      <c r="DF250" s="106"/>
      <c r="DG250" s="106"/>
      <c r="DH250" s="106"/>
      <c r="DI250" s="106"/>
      <c r="DJ250" s="106"/>
      <c r="DK250" s="106"/>
      <c r="DL250" s="106"/>
      <c r="DM250" s="106"/>
      <c r="DN250" s="106"/>
      <c r="DO250" s="106"/>
      <c r="DP250" s="106"/>
      <c r="DQ250" s="106"/>
      <c r="DR250" s="106"/>
      <c r="DS250" s="106"/>
      <c r="DT250" s="106"/>
      <c r="DU250" s="106"/>
      <c r="DV250" s="106"/>
      <c r="DW250" s="106"/>
      <c r="DX250" s="106"/>
      <c r="DY250" s="106"/>
      <c r="DZ250" s="106"/>
      <c r="EA250" s="106"/>
      <c r="EB250" s="106"/>
      <c r="EC250" s="106"/>
      <c r="ED250" s="106"/>
      <c r="EE250" s="106"/>
      <c r="EF250" s="106"/>
      <c r="EG250" s="106"/>
      <c r="EH250" s="106"/>
      <c r="EI250" s="106"/>
      <c r="EJ250" s="106"/>
      <c r="EK250" s="106"/>
      <c r="EL250" s="106"/>
      <c r="EM250" s="106"/>
      <c r="EN250" s="106"/>
      <c r="EO250" s="106"/>
      <c r="EP250" s="106"/>
      <c r="EQ250" s="106"/>
      <c r="ER250" s="106"/>
      <c r="ES250" s="106"/>
      <c r="ET250" s="106"/>
      <c r="EU250" s="106"/>
      <c r="EV250" s="106"/>
      <c r="EW250" s="106"/>
      <c r="EX250" s="106"/>
      <c r="EY250" s="106"/>
      <c r="EZ250" s="106"/>
      <c r="FA250" s="106"/>
      <c r="FB250" s="106"/>
      <c r="FC250" s="106"/>
      <c r="FD250" s="106"/>
      <c r="FE250" s="106"/>
      <c r="FF250" s="106"/>
      <c r="FG250" s="106"/>
      <c r="FH250" s="106"/>
      <c r="FI250" s="106"/>
      <c r="FJ250" s="106"/>
      <c r="FK250" s="106"/>
      <c r="FL250" s="106"/>
      <c r="FM250" s="106"/>
      <c r="FN250" s="106"/>
      <c r="FO250" s="106"/>
      <c r="FP250" s="106"/>
      <c r="FQ250" s="106"/>
      <c r="FR250" s="106"/>
      <c r="FS250" s="106"/>
      <c r="FT250" s="106"/>
      <c r="FU250" s="106"/>
      <c r="FV250" s="106"/>
      <c r="FW250" s="106"/>
      <c r="FX250" s="106"/>
      <c r="FY250" s="106"/>
      <c r="FZ250" s="106"/>
      <c r="GA250" s="106"/>
      <c r="GB250" s="106"/>
      <c r="GC250" s="106"/>
      <c r="GD250" s="106"/>
      <c r="GE250" s="106"/>
      <c r="GF250" s="106"/>
      <c r="GG250" s="106"/>
      <c r="GH250" s="106"/>
      <c r="GI250" s="106"/>
      <c r="GJ250" s="106"/>
      <c r="GK250" s="106"/>
      <c r="GL250" s="106"/>
      <c r="GM250" s="106"/>
      <c r="GN250" s="106"/>
      <c r="GO250" s="106"/>
      <c r="GP250" s="106"/>
      <c r="GQ250" s="106"/>
      <c r="GR250" s="106"/>
      <c r="GS250" s="106"/>
      <c r="GT250" s="106"/>
      <c r="GU250" s="106"/>
      <c r="GV250" s="106"/>
      <c r="GW250" s="106"/>
      <c r="GX250" s="106"/>
      <c r="GY250" s="106"/>
      <c r="GZ250" s="106"/>
      <c r="HA250" s="106"/>
      <c r="HB250" s="106"/>
      <c r="HC250" s="106"/>
      <c r="HD250" s="106"/>
      <c r="HE250" s="106"/>
      <c r="HF250" s="106"/>
      <c r="HG250" s="106"/>
      <c r="HH250" s="106"/>
      <c r="HI250" s="106"/>
    </row>
    <row r="251" spans="2:217" x14ac:dyDescent="0.2">
      <c r="B251" s="106"/>
      <c r="C251" s="106"/>
      <c r="D251" s="106"/>
      <c r="E251" s="106"/>
      <c r="F251" s="106"/>
      <c r="G251" s="106"/>
      <c r="H251" s="106"/>
      <c r="I251" s="106"/>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c r="CE251" s="106"/>
      <c r="CF251" s="106"/>
      <c r="CG251" s="106"/>
      <c r="CH251" s="106"/>
      <c r="CI251" s="106"/>
      <c r="CJ251" s="106"/>
      <c r="CK251" s="106"/>
      <c r="CL251" s="106"/>
      <c r="CM251" s="106"/>
      <c r="CN251" s="106"/>
      <c r="CO251" s="106"/>
      <c r="CP251" s="106"/>
      <c r="CQ251" s="106"/>
      <c r="CR251" s="106"/>
      <c r="CS251" s="106"/>
      <c r="CT251" s="106"/>
      <c r="CU251" s="106"/>
      <c r="CV251" s="106"/>
      <c r="CW251" s="106"/>
      <c r="CX251" s="106"/>
      <c r="CY251" s="106"/>
      <c r="CZ251" s="106"/>
      <c r="DA251" s="106"/>
      <c r="DB251" s="106"/>
      <c r="DC251" s="106"/>
      <c r="DD251" s="106"/>
      <c r="DE251" s="106"/>
      <c r="DF251" s="106"/>
      <c r="DG251" s="106"/>
      <c r="DH251" s="106"/>
      <c r="DI251" s="106"/>
      <c r="DJ251" s="106"/>
      <c r="DK251" s="106"/>
      <c r="DL251" s="106"/>
      <c r="DM251" s="106"/>
      <c r="DN251" s="106"/>
      <c r="DO251" s="106"/>
      <c r="DP251" s="106"/>
      <c r="DQ251" s="106"/>
      <c r="DR251" s="106"/>
      <c r="DS251" s="106"/>
      <c r="DT251" s="106"/>
      <c r="DU251" s="106"/>
      <c r="DV251" s="106"/>
      <c r="DW251" s="106"/>
      <c r="DX251" s="106"/>
      <c r="DY251" s="106"/>
      <c r="DZ251" s="106"/>
      <c r="EA251" s="106"/>
      <c r="EB251" s="106"/>
      <c r="EC251" s="106"/>
      <c r="ED251" s="106"/>
      <c r="EE251" s="106"/>
      <c r="EF251" s="106"/>
      <c r="EG251" s="106"/>
      <c r="EH251" s="106"/>
      <c r="EI251" s="106"/>
      <c r="EJ251" s="106"/>
      <c r="EK251" s="106"/>
      <c r="EL251" s="106"/>
      <c r="EM251" s="106"/>
      <c r="EN251" s="106"/>
      <c r="EO251" s="106"/>
      <c r="EP251" s="106"/>
      <c r="EQ251" s="106"/>
      <c r="ER251" s="106"/>
      <c r="ES251" s="106"/>
      <c r="ET251" s="106"/>
      <c r="EU251" s="106"/>
      <c r="EV251" s="106"/>
      <c r="EW251" s="106"/>
      <c r="EX251" s="106"/>
      <c r="EY251" s="106"/>
      <c r="EZ251" s="106"/>
      <c r="FA251" s="106"/>
      <c r="FB251" s="106"/>
      <c r="FC251" s="106"/>
      <c r="FD251" s="106"/>
      <c r="FE251" s="106"/>
      <c r="FF251" s="106"/>
      <c r="FG251" s="106"/>
      <c r="FH251" s="106"/>
      <c r="FI251" s="106"/>
      <c r="FJ251" s="106"/>
      <c r="FK251" s="106"/>
      <c r="FL251" s="106"/>
      <c r="FM251" s="106"/>
      <c r="FN251" s="106"/>
      <c r="FO251" s="106"/>
      <c r="FP251" s="106"/>
      <c r="FQ251" s="106"/>
      <c r="FR251" s="106"/>
      <c r="FS251" s="106"/>
      <c r="FT251" s="106"/>
      <c r="FU251" s="106"/>
      <c r="FV251" s="106"/>
      <c r="FW251" s="106"/>
      <c r="FX251" s="106"/>
      <c r="FY251" s="106"/>
      <c r="FZ251" s="106"/>
      <c r="GA251" s="106"/>
      <c r="GB251" s="106"/>
      <c r="GC251" s="106"/>
      <c r="GD251" s="106"/>
      <c r="GE251" s="106"/>
      <c r="GF251" s="106"/>
      <c r="GG251" s="106"/>
      <c r="GH251" s="106"/>
      <c r="GI251" s="106"/>
      <c r="GJ251" s="106"/>
      <c r="GK251" s="106"/>
      <c r="GL251" s="106"/>
      <c r="GM251" s="106"/>
      <c r="GN251" s="106"/>
      <c r="GO251" s="106"/>
      <c r="GP251" s="106"/>
      <c r="GQ251" s="106"/>
      <c r="GR251" s="106"/>
      <c r="GS251" s="106"/>
      <c r="GT251" s="106"/>
      <c r="GU251" s="106"/>
      <c r="GV251" s="106"/>
      <c r="GW251" s="106"/>
      <c r="GX251" s="106"/>
      <c r="GY251" s="106"/>
      <c r="GZ251" s="106"/>
      <c r="HA251" s="106"/>
      <c r="HB251" s="106"/>
      <c r="HC251" s="106"/>
      <c r="HD251" s="106"/>
      <c r="HE251" s="106"/>
      <c r="HF251" s="106"/>
      <c r="HG251" s="106"/>
      <c r="HH251" s="106"/>
      <c r="HI251" s="106"/>
    </row>
    <row r="252" spans="2:217" x14ac:dyDescent="0.2">
      <c r="B252" s="106"/>
      <c r="C252" s="106"/>
      <c r="D252" s="106"/>
      <c r="E252" s="106"/>
      <c r="F252" s="106"/>
      <c r="G252" s="106"/>
      <c r="H252" s="106"/>
      <c r="I252" s="106"/>
      <c r="J252" s="106"/>
      <c r="K252" s="106"/>
      <c r="L252" s="106"/>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6"/>
      <c r="CA252" s="106"/>
      <c r="CB252" s="106"/>
      <c r="CC252" s="106"/>
      <c r="CD252" s="106"/>
      <c r="CE252" s="106"/>
      <c r="CF252" s="106"/>
      <c r="CG252" s="106"/>
      <c r="CH252" s="106"/>
      <c r="CI252" s="106"/>
      <c r="CJ252" s="106"/>
      <c r="CK252" s="106"/>
      <c r="CL252" s="106"/>
      <c r="CM252" s="106"/>
      <c r="CN252" s="106"/>
      <c r="CO252" s="106"/>
      <c r="CP252" s="106"/>
      <c r="CQ252" s="106"/>
      <c r="CR252" s="106"/>
      <c r="CS252" s="106"/>
      <c r="CT252" s="106"/>
      <c r="CU252" s="106"/>
      <c r="CV252" s="106"/>
      <c r="CW252" s="106"/>
      <c r="CX252" s="106"/>
      <c r="CY252" s="106"/>
      <c r="CZ252" s="106"/>
      <c r="DA252" s="106"/>
      <c r="DB252" s="106"/>
      <c r="DC252" s="106"/>
      <c r="DD252" s="106"/>
      <c r="DE252" s="106"/>
      <c r="DF252" s="106"/>
      <c r="DG252" s="106"/>
      <c r="DH252" s="106"/>
      <c r="DI252" s="106"/>
      <c r="DJ252" s="106"/>
      <c r="DK252" s="106"/>
      <c r="DL252" s="106"/>
      <c r="DM252" s="106"/>
      <c r="DN252" s="106"/>
      <c r="DO252" s="106"/>
      <c r="DP252" s="106"/>
      <c r="DQ252" s="106"/>
      <c r="DR252" s="106"/>
      <c r="DS252" s="106"/>
      <c r="DT252" s="106"/>
      <c r="DU252" s="106"/>
      <c r="DV252" s="106"/>
      <c r="DW252" s="106"/>
      <c r="DX252" s="106"/>
      <c r="DY252" s="106"/>
      <c r="DZ252" s="106"/>
      <c r="EA252" s="106"/>
      <c r="EB252" s="106"/>
      <c r="EC252" s="106"/>
      <c r="ED252" s="106"/>
      <c r="EE252" s="106"/>
      <c r="EF252" s="106"/>
      <c r="EG252" s="106"/>
      <c r="EH252" s="106"/>
      <c r="EI252" s="106"/>
      <c r="EJ252" s="106"/>
      <c r="EK252" s="106"/>
      <c r="EL252" s="106"/>
      <c r="EM252" s="106"/>
      <c r="EN252" s="106"/>
      <c r="EO252" s="106"/>
      <c r="EP252" s="106"/>
      <c r="EQ252" s="106"/>
      <c r="ER252" s="106"/>
      <c r="ES252" s="106"/>
      <c r="ET252" s="106"/>
      <c r="EU252" s="106"/>
      <c r="EV252" s="106"/>
      <c r="EW252" s="106"/>
      <c r="EX252" s="106"/>
      <c r="EY252" s="106"/>
      <c r="EZ252" s="106"/>
      <c r="FA252" s="106"/>
      <c r="FB252" s="106"/>
      <c r="FC252" s="106"/>
      <c r="FD252" s="106"/>
      <c r="FE252" s="106"/>
      <c r="FF252" s="106"/>
      <c r="FG252" s="106"/>
      <c r="FH252" s="106"/>
      <c r="FI252" s="106"/>
      <c r="FJ252" s="106"/>
      <c r="FK252" s="106"/>
      <c r="FL252" s="106"/>
      <c r="FM252" s="106"/>
      <c r="FN252" s="106"/>
      <c r="FO252" s="106"/>
      <c r="FP252" s="106"/>
      <c r="FQ252" s="106"/>
      <c r="FR252" s="106"/>
      <c r="FS252" s="106"/>
      <c r="FT252" s="106"/>
      <c r="FU252" s="106"/>
      <c r="FV252" s="106"/>
      <c r="FW252" s="106"/>
      <c r="FX252" s="106"/>
      <c r="FY252" s="106"/>
      <c r="FZ252" s="106"/>
      <c r="GA252" s="106"/>
      <c r="GB252" s="106"/>
      <c r="GC252" s="106"/>
      <c r="GD252" s="106"/>
      <c r="GE252" s="106"/>
      <c r="GF252" s="106"/>
      <c r="GG252" s="106"/>
      <c r="GH252" s="106"/>
      <c r="GI252" s="106"/>
      <c r="GJ252" s="106"/>
      <c r="GK252" s="106"/>
      <c r="GL252" s="106"/>
      <c r="GM252" s="106"/>
      <c r="GN252" s="106"/>
      <c r="GO252" s="106"/>
      <c r="GP252" s="106"/>
      <c r="GQ252" s="106"/>
      <c r="GR252" s="106"/>
      <c r="GS252" s="106"/>
      <c r="GT252" s="106"/>
      <c r="GU252" s="106"/>
      <c r="GV252" s="106"/>
      <c r="GW252" s="106"/>
      <c r="GX252" s="106"/>
      <c r="GY252" s="106"/>
      <c r="GZ252" s="106"/>
      <c r="HA252" s="106"/>
      <c r="HB252" s="106"/>
      <c r="HC252" s="106"/>
      <c r="HD252" s="106"/>
      <c r="HE252" s="106"/>
      <c r="HF252" s="106"/>
      <c r="HG252" s="106"/>
      <c r="HH252" s="106"/>
      <c r="HI252" s="106"/>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94"/>
  <sheetViews>
    <sheetView workbookViewId="0">
      <pane xSplit="1" topLeftCell="B1" activePane="topRight" state="frozen"/>
      <selection activeCell="A10" sqref="A10"/>
      <selection pane="topRight" activeCell="A41" sqref="A41"/>
    </sheetView>
  </sheetViews>
  <sheetFormatPr defaultColWidth="10" defaultRowHeight="12.75" x14ac:dyDescent="0.2"/>
  <cols>
    <col min="1" max="1" width="47.140625" style="5" customWidth="1"/>
  </cols>
  <sheetData>
    <row r="1" spans="1:40" ht="24" x14ac:dyDescent="0.2">
      <c r="A1" s="47" t="s">
        <v>50</v>
      </c>
    </row>
    <row r="2" spans="1:40" x14ac:dyDescent="0.2">
      <c r="A2" s="196" t="s">
        <v>276</v>
      </c>
    </row>
    <row r="3" spans="1:40" x14ac:dyDescent="0.2">
      <c r="A3" s="132" t="s">
        <v>161</v>
      </c>
    </row>
    <row r="4" spans="1:40" s="11" customFormat="1" ht="21.75" customHeight="1" x14ac:dyDescent="0.2">
      <c r="A4" s="74" t="s">
        <v>52</v>
      </c>
      <c r="B4" s="73">
        <f>'НСЛ| FIT18'!B4</f>
        <v>45444</v>
      </c>
      <c r="C4" s="73">
        <f>'НСЛ| FIT18'!C4</f>
        <v>45446</v>
      </c>
      <c r="D4" s="73">
        <f>'НСЛ| FIT18'!D4</f>
        <v>45451</v>
      </c>
      <c r="E4" s="73">
        <f>'НСЛ| FIT18'!E4</f>
        <v>45452</v>
      </c>
      <c r="F4" s="73">
        <f>'НСЛ| FIT18'!F4</f>
        <v>45457</v>
      </c>
      <c r="G4" s="72">
        <f>'НСЛ| FIT18'!G4</f>
        <v>45460</v>
      </c>
      <c r="H4" s="73">
        <f>'НСЛ| FIT18'!H4</f>
        <v>45465</v>
      </c>
      <c r="I4" s="73">
        <f>'НСЛ| FIT18'!I4</f>
        <v>45468</v>
      </c>
      <c r="J4" s="73">
        <f>'НСЛ| FIT18'!J4</f>
        <v>45471</v>
      </c>
      <c r="K4" s="73">
        <f>'НСЛ| FIT18'!K4</f>
        <v>45473</v>
      </c>
      <c r="L4" s="73">
        <f>'НСЛ| FIT18'!L4</f>
        <v>45474</v>
      </c>
      <c r="M4" s="73">
        <f>'НСЛ| FIT18'!M4</f>
        <v>45478</v>
      </c>
      <c r="N4" s="73">
        <f>'НСЛ| FIT18'!N4</f>
        <v>45481</v>
      </c>
      <c r="O4" s="73">
        <f>'НСЛ| FIT18'!O4</f>
        <v>45485</v>
      </c>
      <c r="P4" s="73">
        <f>'НСЛ| FIT18'!P4</f>
        <v>45488</v>
      </c>
      <c r="Q4" s="73">
        <f>'НСЛ| FIT18'!Q4</f>
        <v>45492</v>
      </c>
      <c r="R4" s="73">
        <f>'НСЛ| FIT18'!R4</f>
        <v>45495</v>
      </c>
      <c r="S4" s="73">
        <f>'НСЛ| FIT18'!S4</f>
        <v>45499</v>
      </c>
      <c r="T4" s="73">
        <f>'НСЛ| FIT18'!T4</f>
        <v>45502</v>
      </c>
      <c r="U4" s="73">
        <f>'НСЛ| FIT18'!U4</f>
        <v>45505</v>
      </c>
      <c r="V4" s="73">
        <f>'НСЛ| FIT18'!V4</f>
        <v>45506</v>
      </c>
      <c r="W4" s="73">
        <f>'НСЛ| FIT18'!W4</f>
        <v>45509</v>
      </c>
      <c r="X4" s="73">
        <f>'НСЛ| FIT18'!X4</f>
        <v>45513</v>
      </c>
      <c r="Y4" s="73">
        <f>'НСЛ| FIT18'!Y4</f>
        <v>45516</v>
      </c>
      <c r="Z4" s="73">
        <f>'НСЛ| FIT18'!Z4</f>
        <v>45520</v>
      </c>
      <c r="AA4" s="73">
        <f>'НСЛ| FIT18'!AA4</f>
        <v>45523</v>
      </c>
      <c r="AB4" s="73">
        <f>'НСЛ| FIT18'!AB4</f>
        <v>45526</v>
      </c>
      <c r="AC4" s="73">
        <f>'НСЛ| FIT18'!AC4</f>
        <v>45532</v>
      </c>
      <c r="AD4" s="73">
        <f>'НСЛ| FIT18'!AD4</f>
        <v>45534</v>
      </c>
      <c r="AE4" s="73">
        <f>'НСЛ| FIT18'!AE4</f>
        <v>45536</v>
      </c>
      <c r="AF4" s="73">
        <f>'НСЛ| FIT18'!AF4</f>
        <v>45537</v>
      </c>
      <c r="AG4" s="73">
        <f>'НСЛ| FIT18'!AG4</f>
        <v>45541</v>
      </c>
      <c r="AH4" s="73">
        <f>'НСЛ| FIT18'!AH4</f>
        <v>45544</v>
      </c>
      <c r="AI4" s="73">
        <f>'НСЛ| FIT18'!AI4</f>
        <v>45548</v>
      </c>
      <c r="AJ4" s="73">
        <f>'НСЛ| FIT18'!AJ4</f>
        <v>45551</v>
      </c>
      <c r="AK4" s="73">
        <f>'НСЛ| FIT18'!AK4</f>
        <v>45555</v>
      </c>
      <c r="AL4" s="73">
        <f>'НСЛ| FIT18'!AL4</f>
        <v>45558</v>
      </c>
      <c r="AM4" s="73">
        <f>'НСЛ| FIT18'!AM4</f>
        <v>45562</v>
      </c>
      <c r="AN4" s="73">
        <f>'НСЛ| FIT18'!AN4</f>
        <v>45565</v>
      </c>
    </row>
    <row r="5" spans="1:40" s="11" customFormat="1" ht="21.75" customHeight="1" x14ac:dyDescent="0.2">
      <c r="A5" s="74"/>
      <c r="B5" s="73">
        <f>'НСЛ| FIT18'!B5</f>
        <v>45445</v>
      </c>
      <c r="C5" s="73">
        <f>'НСЛ| FIT18'!C5</f>
        <v>45450</v>
      </c>
      <c r="D5" s="73">
        <f>'НСЛ| FIT18'!D5</f>
        <v>45451</v>
      </c>
      <c r="E5" s="73">
        <f>'НСЛ| FIT18'!E5</f>
        <v>45456</v>
      </c>
      <c r="F5" s="73">
        <f>'НСЛ| FIT18'!F5</f>
        <v>45459</v>
      </c>
      <c r="G5" s="72">
        <f>'НСЛ| FIT18'!G5</f>
        <v>45464</v>
      </c>
      <c r="H5" s="73">
        <f>'НСЛ| FIT18'!H5</f>
        <v>45467</v>
      </c>
      <c r="I5" s="73">
        <f>'НСЛ| FIT18'!I5</f>
        <v>45470</v>
      </c>
      <c r="J5" s="73">
        <f>'НСЛ| FIT18'!J5</f>
        <v>45472</v>
      </c>
      <c r="K5" s="73">
        <f>'НСЛ| FIT18'!K5</f>
        <v>45473</v>
      </c>
      <c r="L5" s="73">
        <f>'НСЛ| FIT18'!L5</f>
        <v>45477</v>
      </c>
      <c r="M5" s="73">
        <f>'НСЛ| FIT18'!M5</f>
        <v>45480</v>
      </c>
      <c r="N5" s="73">
        <f>'НСЛ| FIT18'!N5</f>
        <v>45484</v>
      </c>
      <c r="O5" s="73">
        <f>'НСЛ| FIT18'!O5</f>
        <v>45487</v>
      </c>
      <c r="P5" s="73">
        <f>'НСЛ| FIT18'!P5</f>
        <v>45491</v>
      </c>
      <c r="Q5" s="73">
        <f>'НСЛ| FIT18'!Q5</f>
        <v>45494</v>
      </c>
      <c r="R5" s="73">
        <f>'НСЛ| FIT18'!R5</f>
        <v>45498</v>
      </c>
      <c r="S5" s="73">
        <f>'НСЛ| FIT18'!S5</f>
        <v>45501</v>
      </c>
      <c r="T5" s="73">
        <f>'НСЛ| FIT18'!T5</f>
        <v>45504</v>
      </c>
      <c r="U5" s="73">
        <f>'НСЛ| FIT18'!U5</f>
        <v>45505</v>
      </c>
      <c r="V5" s="73">
        <f>'НСЛ| FIT18'!V5</f>
        <v>45508</v>
      </c>
      <c r="W5" s="73">
        <f>'НСЛ| FIT18'!W5</f>
        <v>45512</v>
      </c>
      <c r="X5" s="73">
        <f>'НСЛ| FIT18'!X5</f>
        <v>45515</v>
      </c>
      <c r="Y5" s="73">
        <f>'НСЛ| FIT18'!Y5</f>
        <v>45519</v>
      </c>
      <c r="Z5" s="73">
        <f>'НСЛ| FIT18'!Z5</f>
        <v>45522</v>
      </c>
      <c r="AA5" s="73">
        <f>'НСЛ| FIT18'!AA5</f>
        <v>45525</v>
      </c>
      <c r="AB5" s="73">
        <f>'НСЛ| FIT18'!AB5</f>
        <v>45531</v>
      </c>
      <c r="AC5" s="73">
        <f>'НСЛ| FIT18'!AC5</f>
        <v>45533</v>
      </c>
      <c r="AD5" s="73">
        <f>'НСЛ| FIT18'!AD5</f>
        <v>45535</v>
      </c>
      <c r="AE5" s="73">
        <f>'НСЛ| FIT18'!AE5</f>
        <v>45536</v>
      </c>
      <c r="AF5" s="73">
        <f>'НСЛ| FIT18'!AF5</f>
        <v>45540</v>
      </c>
      <c r="AG5" s="73">
        <f>'НСЛ| FIT18'!AG5</f>
        <v>45543</v>
      </c>
      <c r="AH5" s="73">
        <f>'НСЛ| FIT18'!AH5</f>
        <v>45547</v>
      </c>
      <c r="AI5" s="73">
        <f>'НСЛ| FIT18'!AI5</f>
        <v>45550</v>
      </c>
      <c r="AJ5" s="73">
        <f>'НСЛ| FIT18'!AJ5</f>
        <v>45554</v>
      </c>
      <c r="AK5" s="73">
        <f>'НСЛ| FIT18'!AK5</f>
        <v>45557</v>
      </c>
      <c r="AL5" s="73">
        <f>'НСЛ| FIT18'!AL5</f>
        <v>45561</v>
      </c>
      <c r="AM5" s="73">
        <f>'НСЛ| FIT18'!AM5</f>
        <v>45564</v>
      </c>
      <c r="AN5" s="73">
        <f>'НСЛ| FIT18'!AN5</f>
        <v>45565</v>
      </c>
    </row>
    <row r="6" spans="1:40" s="11" customFormat="1" x14ac:dyDescent="0.2">
      <c r="A6" s="33" t="s">
        <v>53</v>
      </c>
      <c r="B6" s="136"/>
      <c r="C6" s="136"/>
      <c r="D6" s="136"/>
      <c r="E6" s="136"/>
    </row>
    <row r="7" spans="1:40" s="11" customFormat="1" x14ac:dyDescent="0.2">
      <c r="A7" s="42">
        <v>1</v>
      </c>
      <c r="B7" s="84">
        <f>'BAR BB| Open rates'!O6*0.9</f>
        <v>7110</v>
      </c>
      <c r="C7" s="84">
        <f>'BAR BB| Open rates'!P6*0.9</f>
        <v>8910</v>
      </c>
      <c r="D7" s="84">
        <f>'BAR BB| Open rates'!Q6*0.9</f>
        <v>7110</v>
      </c>
      <c r="E7" s="84">
        <f>'BAR BB| Open rates'!R6*0.9</f>
        <v>5040</v>
      </c>
      <c r="F7" s="84">
        <f>'BAR BB| Open rates'!S6*0.9</f>
        <v>5040</v>
      </c>
      <c r="G7" s="84">
        <f>'BAR BB| Open rates'!T6*0.9</f>
        <v>9810</v>
      </c>
      <c r="H7" s="84">
        <f>'BAR BB| Open rates'!U6*0.9</f>
        <v>7110</v>
      </c>
      <c r="I7" s="84">
        <f>'BAR BB| Open rates'!V6*0.9</f>
        <v>7110</v>
      </c>
      <c r="J7" s="84">
        <f>'BAR BB| Open rates'!W6*0.9</f>
        <v>8910</v>
      </c>
      <c r="K7" s="84">
        <f>'BAR BB| Open rates'!X6*0.9</f>
        <v>8910</v>
      </c>
      <c r="L7" s="84">
        <f>'BAR BB| Open rates'!Y6*0.9</f>
        <v>7110</v>
      </c>
      <c r="M7" s="84">
        <f>'BAR BB| Open rates'!Z6*0.9</f>
        <v>8010</v>
      </c>
      <c r="N7" s="84">
        <f>'BAR BB| Open rates'!AA6*0.9</f>
        <v>7110</v>
      </c>
      <c r="O7" s="84">
        <f>'BAR BB| Open rates'!AB6*0.9</f>
        <v>8010</v>
      </c>
      <c r="P7" s="84">
        <f>'BAR BB| Open rates'!AC6*0.9</f>
        <v>7110</v>
      </c>
      <c r="Q7" s="84">
        <f>'BAR BB| Open rates'!AD6*0.9</f>
        <v>8010</v>
      </c>
      <c r="R7" s="84">
        <f>'BAR BB| Open rates'!AE6*0.9</f>
        <v>7110</v>
      </c>
      <c r="S7" s="84">
        <f>'BAR BB| Open rates'!AF6*0.9</f>
        <v>8010</v>
      </c>
      <c r="T7" s="84">
        <f>'BAR BB| Open rates'!AG6*0.9</f>
        <v>7110</v>
      </c>
      <c r="U7" s="84">
        <f>'BAR BB| Open rates'!AH6*0.9</f>
        <v>7110</v>
      </c>
      <c r="V7" s="84">
        <f>'BAR BB| Open rates'!AI6*0.9</f>
        <v>8010</v>
      </c>
      <c r="W7" s="84">
        <f>'BAR BB| Open rates'!AJ6*0.9</f>
        <v>8010</v>
      </c>
      <c r="X7" s="84">
        <f>'BAR BB| Open rates'!AK6*0.9</f>
        <v>8910</v>
      </c>
      <c r="Y7" s="84">
        <f>'BAR BB| Open rates'!AL6*0.9</f>
        <v>8010</v>
      </c>
      <c r="Z7" s="84">
        <f>'BAR BB| Open rates'!AM6*0.9</f>
        <v>8910</v>
      </c>
      <c r="AA7" s="84">
        <f>'BAR BB| Open rates'!AN6*0.9</f>
        <v>8010</v>
      </c>
      <c r="AB7" s="84">
        <f>'BAR BB| Open rates'!AO6*0.9</f>
        <v>8910</v>
      </c>
      <c r="AC7" s="84">
        <f>'BAR BB| Open rates'!AP6*0.9</f>
        <v>8010</v>
      </c>
      <c r="AD7" s="84">
        <f>'BAR BB| Open rates'!AQ6*0.9</f>
        <v>8010</v>
      </c>
      <c r="AE7" s="84">
        <f>'BAR BB| Open rates'!AR6*0.9</f>
        <v>8010</v>
      </c>
      <c r="AF7" s="84">
        <f>'BAR BB| Open rates'!AS6*0.9</f>
        <v>6210</v>
      </c>
      <c r="AG7" s="84">
        <f>'BAR BB| Open rates'!AT6*0.9</f>
        <v>7110</v>
      </c>
      <c r="AH7" s="84">
        <f>'BAR BB| Open rates'!AU6*0.9</f>
        <v>6210</v>
      </c>
      <c r="AI7" s="84">
        <f>'BAR BB| Open rates'!AV6*0.9</f>
        <v>7110</v>
      </c>
      <c r="AJ7" s="84">
        <f>'BAR BB| Open rates'!AW6*0.9</f>
        <v>6210</v>
      </c>
      <c r="AK7" s="84">
        <f>'BAR BB| Open rates'!AX6*0.9</f>
        <v>7110</v>
      </c>
      <c r="AL7" s="84">
        <f>'BAR BB| Open rates'!AY6*0.9</f>
        <v>6210</v>
      </c>
      <c r="AM7" s="84">
        <f>'BAR BB| Open rates'!AZ6*0.9</f>
        <v>7110</v>
      </c>
      <c r="AN7" s="84">
        <f>'BAR BB| Open rates'!BA6*0.9</f>
        <v>6210</v>
      </c>
    </row>
    <row r="8" spans="1:40" s="11" customFormat="1" x14ac:dyDescent="0.2">
      <c r="A8" s="42">
        <v>2</v>
      </c>
      <c r="B8" s="84">
        <f>'BAR BB| Open rates'!O7*0.9</f>
        <v>8190</v>
      </c>
      <c r="C8" s="84">
        <f>'BAR BB| Open rates'!P7*0.9</f>
        <v>9990</v>
      </c>
      <c r="D8" s="84">
        <f>'BAR BB| Open rates'!Q7*0.9</f>
        <v>8190</v>
      </c>
      <c r="E8" s="84">
        <f>'BAR BB| Open rates'!R7*0.9</f>
        <v>6120</v>
      </c>
      <c r="F8" s="84">
        <f>'BAR BB| Open rates'!S7*0.9</f>
        <v>6120</v>
      </c>
      <c r="G8" s="84">
        <f>'BAR BB| Open rates'!T7*0.9</f>
        <v>10890</v>
      </c>
      <c r="H8" s="84">
        <f>'BAR BB| Open rates'!U7*0.9</f>
        <v>8190</v>
      </c>
      <c r="I8" s="84">
        <f>'BAR BB| Open rates'!V7*0.9</f>
        <v>8190</v>
      </c>
      <c r="J8" s="84">
        <f>'BAR BB| Open rates'!W7*0.9</f>
        <v>9990</v>
      </c>
      <c r="K8" s="84">
        <f>'BAR BB| Open rates'!X7*0.9</f>
        <v>9990</v>
      </c>
      <c r="L8" s="84">
        <f>'BAR BB| Open rates'!Y7*0.9</f>
        <v>8190</v>
      </c>
      <c r="M8" s="84">
        <f>'BAR BB| Open rates'!Z7*0.9</f>
        <v>9090</v>
      </c>
      <c r="N8" s="84">
        <f>'BAR BB| Open rates'!AA7*0.9</f>
        <v>8190</v>
      </c>
      <c r="O8" s="84">
        <f>'BAR BB| Open rates'!AB7*0.9</f>
        <v>9090</v>
      </c>
      <c r="P8" s="84">
        <f>'BAR BB| Open rates'!AC7*0.9</f>
        <v>8190</v>
      </c>
      <c r="Q8" s="84">
        <f>'BAR BB| Open rates'!AD7*0.9</f>
        <v>9090</v>
      </c>
      <c r="R8" s="84">
        <f>'BAR BB| Open rates'!AE7*0.9</f>
        <v>8190</v>
      </c>
      <c r="S8" s="84">
        <f>'BAR BB| Open rates'!AF7*0.9</f>
        <v>9090</v>
      </c>
      <c r="T8" s="84">
        <f>'BAR BB| Open rates'!AG7*0.9</f>
        <v>8190</v>
      </c>
      <c r="U8" s="84">
        <f>'BAR BB| Open rates'!AH7*0.9</f>
        <v>8190</v>
      </c>
      <c r="V8" s="84">
        <f>'BAR BB| Open rates'!AI7*0.9</f>
        <v>9090</v>
      </c>
      <c r="W8" s="84">
        <f>'BAR BB| Open rates'!AJ7*0.9</f>
        <v>9090</v>
      </c>
      <c r="X8" s="84">
        <f>'BAR BB| Open rates'!AK7*0.9</f>
        <v>9990</v>
      </c>
      <c r="Y8" s="84">
        <f>'BAR BB| Open rates'!AL7*0.9</f>
        <v>9090</v>
      </c>
      <c r="Z8" s="84">
        <f>'BAR BB| Open rates'!AM7*0.9</f>
        <v>9990</v>
      </c>
      <c r="AA8" s="84">
        <f>'BAR BB| Open rates'!AN7*0.9</f>
        <v>9090</v>
      </c>
      <c r="AB8" s="84">
        <f>'BAR BB| Open rates'!AO7*0.9</f>
        <v>9990</v>
      </c>
      <c r="AC8" s="84">
        <f>'BAR BB| Open rates'!AP7*0.9</f>
        <v>9090</v>
      </c>
      <c r="AD8" s="84">
        <f>'BAR BB| Open rates'!AQ7*0.9</f>
        <v>9090</v>
      </c>
      <c r="AE8" s="84">
        <f>'BAR BB| Open rates'!AR7*0.9</f>
        <v>9090</v>
      </c>
      <c r="AF8" s="84">
        <f>'BAR BB| Open rates'!AS7*0.9</f>
        <v>7290</v>
      </c>
      <c r="AG8" s="84">
        <f>'BAR BB| Open rates'!AT7*0.9</f>
        <v>8190</v>
      </c>
      <c r="AH8" s="84">
        <f>'BAR BB| Open rates'!AU7*0.9</f>
        <v>7290</v>
      </c>
      <c r="AI8" s="84">
        <f>'BAR BB| Open rates'!AV7*0.9</f>
        <v>8190</v>
      </c>
      <c r="AJ8" s="84">
        <f>'BAR BB| Open rates'!AW7*0.9</f>
        <v>7290</v>
      </c>
      <c r="AK8" s="84">
        <f>'BAR BB| Open rates'!AX7*0.9</f>
        <v>8190</v>
      </c>
      <c r="AL8" s="84">
        <f>'BAR BB| Open rates'!AY7*0.9</f>
        <v>7290</v>
      </c>
      <c r="AM8" s="84">
        <f>'BAR BB| Open rates'!AZ7*0.9</f>
        <v>8190</v>
      </c>
      <c r="AN8" s="84">
        <f>'BAR BB| Open rates'!BA7*0.9</f>
        <v>7290</v>
      </c>
    </row>
    <row r="9" spans="1:40"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row>
    <row r="10" spans="1:40" s="11" customFormat="1" x14ac:dyDescent="0.2">
      <c r="A10" s="42">
        <v>1</v>
      </c>
      <c r="B10" s="84">
        <f>'BAR BB| Open rates'!O9*0.9</f>
        <v>8910</v>
      </c>
      <c r="C10" s="84">
        <f>'BAR BB| Open rates'!P9*0.9</f>
        <v>10710</v>
      </c>
      <c r="D10" s="84">
        <f>'BAR BB| Open rates'!Q9*0.9</f>
        <v>8910</v>
      </c>
      <c r="E10" s="84">
        <f>'BAR BB| Open rates'!R9*0.9</f>
        <v>6840</v>
      </c>
      <c r="F10" s="84">
        <f>'BAR BB| Open rates'!S9*0.9</f>
        <v>6840</v>
      </c>
      <c r="G10" s="84">
        <f>'BAR BB| Open rates'!T9*0.9</f>
        <v>11610</v>
      </c>
      <c r="H10" s="84">
        <f>'BAR BB| Open rates'!U9*0.9</f>
        <v>8910</v>
      </c>
      <c r="I10" s="84">
        <f>'BAR BB| Open rates'!V9*0.9</f>
        <v>8910</v>
      </c>
      <c r="J10" s="84">
        <f>'BAR BB| Open rates'!W9*0.9</f>
        <v>10710</v>
      </c>
      <c r="K10" s="84">
        <f>'BAR BB| Open rates'!X9*0.9</f>
        <v>10710</v>
      </c>
      <c r="L10" s="84">
        <f>'BAR BB| Open rates'!Y9*0.9</f>
        <v>8910</v>
      </c>
      <c r="M10" s="84">
        <f>'BAR BB| Open rates'!Z9*0.9</f>
        <v>9810</v>
      </c>
      <c r="N10" s="84">
        <f>'BAR BB| Open rates'!AA9*0.9</f>
        <v>8910</v>
      </c>
      <c r="O10" s="84">
        <f>'BAR BB| Open rates'!AB9*0.9</f>
        <v>9810</v>
      </c>
      <c r="P10" s="84">
        <f>'BAR BB| Open rates'!AC9*0.9</f>
        <v>8910</v>
      </c>
      <c r="Q10" s="84">
        <f>'BAR BB| Open rates'!AD9*0.9</f>
        <v>9810</v>
      </c>
      <c r="R10" s="84">
        <f>'BAR BB| Open rates'!AE9*0.9</f>
        <v>8910</v>
      </c>
      <c r="S10" s="84">
        <f>'BAR BB| Open rates'!AF9*0.9</f>
        <v>9810</v>
      </c>
      <c r="T10" s="84">
        <f>'BAR BB| Open rates'!AG9*0.9</f>
        <v>8910</v>
      </c>
      <c r="U10" s="84">
        <f>'BAR BB| Open rates'!AH9*0.9</f>
        <v>8910</v>
      </c>
      <c r="V10" s="84">
        <f>'BAR BB| Open rates'!AI9*0.9</f>
        <v>9810</v>
      </c>
      <c r="W10" s="84">
        <f>'BAR BB| Open rates'!AJ9*0.9</f>
        <v>9810</v>
      </c>
      <c r="X10" s="84">
        <f>'BAR BB| Open rates'!AK9*0.9</f>
        <v>10710</v>
      </c>
      <c r="Y10" s="84">
        <f>'BAR BB| Open rates'!AL9*0.9</f>
        <v>9810</v>
      </c>
      <c r="Z10" s="84">
        <f>'BAR BB| Open rates'!AM9*0.9</f>
        <v>10710</v>
      </c>
      <c r="AA10" s="84">
        <f>'BAR BB| Open rates'!AN9*0.9</f>
        <v>9810</v>
      </c>
      <c r="AB10" s="84">
        <f>'BAR BB| Open rates'!AO9*0.9</f>
        <v>10710</v>
      </c>
      <c r="AC10" s="84">
        <f>'BAR BB| Open rates'!AP9*0.9</f>
        <v>9810</v>
      </c>
      <c r="AD10" s="84">
        <f>'BAR BB| Open rates'!AQ9*0.9</f>
        <v>9810</v>
      </c>
      <c r="AE10" s="84">
        <f>'BAR BB| Open rates'!AR9*0.9</f>
        <v>9810</v>
      </c>
      <c r="AF10" s="84">
        <f>'BAR BB| Open rates'!AS9*0.9</f>
        <v>8010</v>
      </c>
      <c r="AG10" s="84">
        <f>'BAR BB| Open rates'!AT9*0.9</f>
        <v>8910</v>
      </c>
      <c r="AH10" s="84">
        <f>'BAR BB| Open rates'!AU9*0.9</f>
        <v>8010</v>
      </c>
      <c r="AI10" s="84">
        <f>'BAR BB| Open rates'!AV9*0.9</f>
        <v>8910</v>
      </c>
      <c r="AJ10" s="84">
        <f>'BAR BB| Open rates'!AW9*0.9</f>
        <v>8010</v>
      </c>
      <c r="AK10" s="84">
        <f>'BAR BB| Open rates'!AX9*0.9</f>
        <v>8910</v>
      </c>
      <c r="AL10" s="84">
        <f>'BAR BB| Open rates'!AY9*0.9</f>
        <v>8010</v>
      </c>
      <c r="AM10" s="84">
        <f>'BAR BB| Open rates'!AZ9*0.9</f>
        <v>8910</v>
      </c>
      <c r="AN10" s="84">
        <f>'BAR BB| Open rates'!BA9*0.9</f>
        <v>8010</v>
      </c>
    </row>
    <row r="11" spans="1:40" s="11" customFormat="1" x14ac:dyDescent="0.2">
      <c r="A11" s="42">
        <v>2</v>
      </c>
      <c r="B11" s="84">
        <f>'BAR BB| Open rates'!O10*0.9</f>
        <v>9990</v>
      </c>
      <c r="C11" s="84">
        <f>'BAR BB| Open rates'!P10*0.9</f>
        <v>11790</v>
      </c>
      <c r="D11" s="84">
        <f>'BAR BB| Open rates'!Q10*0.9</f>
        <v>9990</v>
      </c>
      <c r="E11" s="84">
        <f>'BAR BB| Open rates'!R10*0.9</f>
        <v>7920</v>
      </c>
      <c r="F11" s="84">
        <f>'BAR BB| Open rates'!S10*0.9</f>
        <v>7920</v>
      </c>
      <c r="G11" s="84">
        <f>'BAR BB| Open rates'!T10*0.9</f>
        <v>12690</v>
      </c>
      <c r="H11" s="84">
        <f>'BAR BB| Open rates'!U10*0.9</f>
        <v>9990</v>
      </c>
      <c r="I11" s="84">
        <f>'BAR BB| Open rates'!V10*0.9</f>
        <v>9990</v>
      </c>
      <c r="J11" s="84">
        <f>'BAR BB| Open rates'!W10*0.9</f>
        <v>11790</v>
      </c>
      <c r="K11" s="84">
        <f>'BAR BB| Open rates'!X10*0.9</f>
        <v>11790</v>
      </c>
      <c r="L11" s="84">
        <f>'BAR BB| Open rates'!Y10*0.9</f>
        <v>9990</v>
      </c>
      <c r="M11" s="84">
        <f>'BAR BB| Open rates'!Z10*0.9</f>
        <v>10890</v>
      </c>
      <c r="N11" s="84">
        <f>'BAR BB| Open rates'!AA10*0.9</f>
        <v>9990</v>
      </c>
      <c r="O11" s="84">
        <f>'BAR BB| Open rates'!AB10*0.9</f>
        <v>10890</v>
      </c>
      <c r="P11" s="84">
        <f>'BAR BB| Open rates'!AC10*0.9</f>
        <v>9990</v>
      </c>
      <c r="Q11" s="84">
        <f>'BAR BB| Open rates'!AD10*0.9</f>
        <v>10890</v>
      </c>
      <c r="R11" s="84">
        <f>'BAR BB| Open rates'!AE10*0.9</f>
        <v>9990</v>
      </c>
      <c r="S11" s="84">
        <f>'BAR BB| Open rates'!AF10*0.9</f>
        <v>10890</v>
      </c>
      <c r="T11" s="84">
        <f>'BAR BB| Open rates'!AG10*0.9</f>
        <v>9990</v>
      </c>
      <c r="U11" s="84">
        <f>'BAR BB| Open rates'!AH10*0.9</f>
        <v>9990</v>
      </c>
      <c r="V11" s="84">
        <f>'BAR BB| Open rates'!AI10*0.9</f>
        <v>10890</v>
      </c>
      <c r="W11" s="84">
        <f>'BAR BB| Open rates'!AJ10*0.9</f>
        <v>10890</v>
      </c>
      <c r="X11" s="84">
        <f>'BAR BB| Open rates'!AK10*0.9</f>
        <v>11790</v>
      </c>
      <c r="Y11" s="84">
        <f>'BAR BB| Open rates'!AL10*0.9</f>
        <v>10890</v>
      </c>
      <c r="Z11" s="84">
        <f>'BAR BB| Open rates'!AM10*0.9</f>
        <v>11790</v>
      </c>
      <c r="AA11" s="84">
        <f>'BAR BB| Open rates'!AN10*0.9</f>
        <v>10890</v>
      </c>
      <c r="AB11" s="84">
        <f>'BAR BB| Open rates'!AO10*0.9</f>
        <v>11790</v>
      </c>
      <c r="AC11" s="84">
        <f>'BAR BB| Open rates'!AP10*0.9</f>
        <v>10890</v>
      </c>
      <c r="AD11" s="84">
        <f>'BAR BB| Open rates'!AQ10*0.9</f>
        <v>10890</v>
      </c>
      <c r="AE11" s="84">
        <f>'BAR BB| Open rates'!AR10*0.9</f>
        <v>10890</v>
      </c>
      <c r="AF11" s="84">
        <f>'BAR BB| Open rates'!AS10*0.9</f>
        <v>9090</v>
      </c>
      <c r="AG11" s="84">
        <f>'BAR BB| Open rates'!AT10*0.9</f>
        <v>9990</v>
      </c>
      <c r="AH11" s="84">
        <f>'BAR BB| Open rates'!AU10*0.9</f>
        <v>9090</v>
      </c>
      <c r="AI11" s="84">
        <f>'BAR BB| Open rates'!AV10*0.9</f>
        <v>9990</v>
      </c>
      <c r="AJ11" s="84">
        <f>'BAR BB| Open rates'!AW10*0.9</f>
        <v>9090</v>
      </c>
      <c r="AK11" s="84">
        <f>'BAR BB| Open rates'!AX10*0.9</f>
        <v>9990</v>
      </c>
      <c r="AL11" s="84">
        <f>'BAR BB| Open rates'!AY10*0.9</f>
        <v>9090</v>
      </c>
      <c r="AM11" s="84">
        <f>'BAR BB| Open rates'!AZ10*0.9</f>
        <v>9990</v>
      </c>
      <c r="AN11" s="84">
        <f>'BAR BB| Open rates'!BA10*0.9</f>
        <v>9090</v>
      </c>
    </row>
    <row r="12" spans="1:40"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row>
    <row r="13" spans="1:40" s="11" customFormat="1" x14ac:dyDescent="0.2">
      <c r="A13" s="42">
        <v>1</v>
      </c>
      <c r="B13" s="84">
        <f>'BAR BB| Open rates'!O12*0.9</f>
        <v>9810</v>
      </c>
      <c r="C13" s="84">
        <f>'BAR BB| Open rates'!P12*0.9</f>
        <v>11610</v>
      </c>
      <c r="D13" s="84">
        <f>'BAR BB| Open rates'!Q12*0.9</f>
        <v>9810</v>
      </c>
      <c r="E13" s="84">
        <f>'BAR BB| Open rates'!R12*0.9</f>
        <v>7740</v>
      </c>
      <c r="F13" s="84">
        <f>'BAR BB| Open rates'!S12*0.9</f>
        <v>7740</v>
      </c>
      <c r="G13" s="84">
        <f>'BAR BB| Open rates'!T12*0.9</f>
        <v>12510</v>
      </c>
      <c r="H13" s="84">
        <f>'BAR BB| Open rates'!U12*0.9</f>
        <v>9810</v>
      </c>
      <c r="I13" s="84">
        <f>'BAR BB| Open rates'!V12*0.9</f>
        <v>9810</v>
      </c>
      <c r="J13" s="84">
        <f>'BAR BB| Open rates'!W12*0.9</f>
        <v>11610</v>
      </c>
      <c r="K13" s="84">
        <f>'BAR BB| Open rates'!X12*0.9</f>
        <v>11610</v>
      </c>
      <c r="L13" s="84">
        <f>'BAR BB| Open rates'!Y12*0.9</f>
        <v>9810</v>
      </c>
      <c r="M13" s="84">
        <f>'BAR BB| Open rates'!Z12*0.9</f>
        <v>10710</v>
      </c>
      <c r="N13" s="84">
        <f>'BAR BB| Open rates'!AA12*0.9</f>
        <v>9810</v>
      </c>
      <c r="O13" s="84">
        <f>'BAR BB| Open rates'!AB12*0.9</f>
        <v>10710</v>
      </c>
      <c r="P13" s="84">
        <f>'BAR BB| Open rates'!AC12*0.9</f>
        <v>9810</v>
      </c>
      <c r="Q13" s="84">
        <f>'BAR BB| Open rates'!AD12*0.9</f>
        <v>10710</v>
      </c>
      <c r="R13" s="84">
        <f>'BAR BB| Open rates'!AE12*0.9</f>
        <v>9810</v>
      </c>
      <c r="S13" s="84">
        <f>'BAR BB| Open rates'!AF12*0.9</f>
        <v>10710</v>
      </c>
      <c r="T13" s="84">
        <f>'BAR BB| Open rates'!AG12*0.9</f>
        <v>9810</v>
      </c>
      <c r="U13" s="84">
        <f>'BAR BB| Open rates'!AH12*0.9</f>
        <v>9810</v>
      </c>
      <c r="V13" s="84">
        <f>'BAR BB| Open rates'!AI12*0.9</f>
        <v>10710</v>
      </c>
      <c r="W13" s="84">
        <f>'BAR BB| Open rates'!AJ12*0.9</f>
        <v>10710</v>
      </c>
      <c r="X13" s="84">
        <f>'BAR BB| Open rates'!AK12*0.9</f>
        <v>11610</v>
      </c>
      <c r="Y13" s="84">
        <f>'BAR BB| Open rates'!AL12*0.9</f>
        <v>10710</v>
      </c>
      <c r="Z13" s="84">
        <f>'BAR BB| Open rates'!AM12*0.9</f>
        <v>11610</v>
      </c>
      <c r="AA13" s="84">
        <f>'BAR BB| Open rates'!AN12*0.9</f>
        <v>10710</v>
      </c>
      <c r="AB13" s="84">
        <f>'BAR BB| Open rates'!AO12*0.9</f>
        <v>11610</v>
      </c>
      <c r="AC13" s="84">
        <f>'BAR BB| Open rates'!AP12*0.9</f>
        <v>10710</v>
      </c>
      <c r="AD13" s="84">
        <f>'BAR BB| Open rates'!AQ12*0.9</f>
        <v>10710</v>
      </c>
      <c r="AE13" s="84">
        <f>'BAR BB| Open rates'!AR12*0.9</f>
        <v>10710</v>
      </c>
      <c r="AF13" s="84">
        <f>'BAR BB| Open rates'!AS12*0.9</f>
        <v>8910</v>
      </c>
      <c r="AG13" s="84">
        <f>'BAR BB| Open rates'!AT12*0.9</f>
        <v>9810</v>
      </c>
      <c r="AH13" s="84">
        <f>'BAR BB| Open rates'!AU12*0.9</f>
        <v>8910</v>
      </c>
      <c r="AI13" s="84">
        <f>'BAR BB| Open rates'!AV12*0.9</f>
        <v>9810</v>
      </c>
      <c r="AJ13" s="84">
        <f>'BAR BB| Open rates'!AW12*0.9</f>
        <v>8910</v>
      </c>
      <c r="AK13" s="84">
        <f>'BAR BB| Open rates'!AX12*0.9</f>
        <v>9810</v>
      </c>
      <c r="AL13" s="84">
        <f>'BAR BB| Open rates'!AY12*0.9</f>
        <v>8910</v>
      </c>
      <c r="AM13" s="84">
        <f>'BAR BB| Open rates'!AZ12*0.9</f>
        <v>9810</v>
      </c>
      <c r="AN13" s="84">
        <f>'BAR BB| Open rates'!BA12*0.9</f>
        <v>8910</v>
      </c>
    </row>
    <row r="14" spans="1:40" s="11" customFormat="1" x14ac:dyDescent="0.2">
      <c r="A14" s="42">
        <v>2</v>
      </c>
      <c r="B14" s="84">
        <f>'BAR BB| Open rates'!O13*0.9</f>
        <v>10890</v>
      </c>
      <c r="C14" s="84">
        <f>'BAR BB| Open rates'!P13*0.9</f>
        <v>12690</v>
      </c>
      <c r="D14" s="84">
        <f>'BAR BB| Open rates'!Q13*0.9</f>
        <v>10890</v>
      </c>
      <c r="E14" s="84">
        <f>'BAR BB| Open rates'!R13*0.9</f>
        <v>8820</v>
      </c>
      <c r="F14" s="84">
        <f>'BAR BB| Open rates'!S13*0.9</f>
        <v>8820</v>
      </c>
      <c r="G14" s="84">
        <f>'BAR BB| Open rates'!T13*0.9</f>
        <v>13590</v>
      </c>
      <c r="H14" s="84">
        <f>'BAR BB| Open rates'!U13*0.9</f>
        <v>10890</v>
      </c>
      <c r="I14" s="84">
        <f>'BAR BB| Open rates'!V13*0.9</f>
        <v>10890</v>
      </c>
      <c r="J14" s="84">
        <f>'BAR BB| Open rates'!W13*0.9</f>
        <v>12690</v>
      </c>
      <c r="K14" s="84">
        <f>'BAR BB| Open rates'!X13*0.9</f>
        <v>12690</v>
      </c>
      <c r="L14" s="84">
        <f>'BAR BB| Open rates'!Y13*0.9</f>
        <v>10890</v>
      </c>
      <c r="M14" s="84">
        <f>'BAR BB| Open rates'!Z13*0.9</f>
        <v>11790</v>
      </c>
      <c r="N14" s="84">
        <f>'BAR BB| Open rates'!AA13*0.9</f>
        <v>10890</v>
      </c>
      <c r="O14" s="84">
        <f>'BAR BB| Open rates'!AB13*0.9</f>
        <v>11790</v>
      </c>
      <c r="P14" s="84">
        <f>'BAR BB| Open rates'!AC13*0.9</f>
        <v>10890</v>
      </c>
      <c r="Q14" s="84">
        <f>'BAR BB| Open rates'!AD13*0.9</f>
        <v>11790</v>
      </c>
      <c r="R14" s="84">
        <f>'BAR BB| Open rates'!AE13*0.9</f>
        <v>10890</v>
      </c>
      <c r="S14" s="84">
        <f>'BAR BB| Open rates'!AF13*0.9</f>
        <v>11790</v>
      </c>
      <c r="T14" s="84">
        <f>'BAR BB| Open rates'!AG13*0.9</f>
        <v>10890</v>
      </c>
      <c r="U14" s="84">
        <f>'BAR BB| Open rates'!AH13*0.9</f>
        <v>10890</v>
      </c>
      <c r="V14" s="84">
        <f>'BAR BB| Open rates'!AI13*0.9</f>
        <v>11790</v>
      </c>
      <c r="W14" s="84">
        <f>'BAR BB| Open rates'!AJ13*0.9</f>
        <v>11790</v>
      </c>
      <c r="X14" s="84">
        <f>'BAR BB| Open rates'!AK13*0.9</f>
        <v>12690</v>
      </c>
      <c r="Y14" s="84">
        <f>'BAR BB| Open rates'!AL13*0.9</f>
        <v>11790</v>
      </c>
      <c r="Z14" s="84">
        <f>'BAR BB| Open rates'!AM13*0.9</f>
        <v>12690</v>
      </c>
      <c r="AA14" s="84">
        <f>'BAR BB| Open rates'!AN13*0.9</f>
        <v>11790</v>
      </c>
      <c r="AB14" s="84">
        <f>'BAR BB| Open rates'!AO13*0.9</f>
        <v>12690</v>
      </c>
      <c r="AC14" s="84">
        <f>'BAR BB| Open rates'!AP13*0.9</f>
        <v>11790</v>
      </c>
      <c r="AD14" s="84">
        <f>'BAR BB| Open rates'!AQ13*0.9</f>
        <v>11790</v>
      </c>
      <c r="AE14" s="84">
        <f>'BAR BB| Open rates'!AR13*0.9</f>
        <v>11790</v>
      </c>
      <c r="AF14" s="84">
        <f>'BAR BB| Open rates'!AS13*0.9</f>
        <v>9990</v>
      </c>
      <c r="AG14" s="84">
        <f>'BAR BB| Open rates'!AT13*0.9</f>
        <v>10890</v>
      </c>
      <c r="AH14" s="84">
        <f>'BAR BB| Open rates'!AU13*0.9</f>
        <v>9990</v>
      </c>
      <c r="AI14" s="84">
        <f>'BAR BB| Open rates'!AV13*0.9</f>
        <v>10890</v>
      </c>
      <c r="AJ14" s="84">
        <f>'BAR BB| Open rates'!AW13*0.9</f>
        <v>9990</v>
      </c>
      <c r="AK14" s="84">
        <f>'BAR BB| Open rates'!AX13*0.9</f>
        <v>10890</v>
      </c>
      <c r="AL14" s="84">
        <f>'BAR BB| Open rates'!AY13*0.9</f>
        <v>9990</v>
      </c>
      <c r="AM14" s="84">
        <f>'BAR BB| Open rates'!AZ13*0.9</f>
        <v>10890</v>
      </c>
      <c r="AN14" s="84">
        <f>'BAR BB| Open rates'!BA13*0.9</f>
        <v>9990</v>
      </c>
    </row>
    <row r="15" spans="1:40" x14ac:dyDescent="0.2">
      <c r="A15" s="47"/>
    </row>
    <row r="16" spans="1:40" x14ac:dyDescent="0.2">
      <c r="A16" s="216" t="s">
        <v>157</v>
      </c>
    </row>
    <row r="17" spans="1:8" x14ac:dyDescent="0.2">
      <c r="A17" s="216"/>
    </row>
    <row r="18" spans="1:8" ht="13.5" thickBot="1" x14ac:dyDescent="0.25">
      <c r="A18" s="123"/>
    </row>
    <row r="19" spans="1:8" s="11" customFormat="1" ht="189.75" customHeight="1" thickBot="1" x14ac:dyDescent="0.25">
      <c r="A19" s="215" t="s">
        <v>302</v>
      </c>
      <c r="B19" s="197"/>
      <c r="C19" s="197"/>
      <c r="D19" s="197"/>
      <c r="E19" s="197"/>
      <c r="F19" s="197"/>
      <c r="G19" s="197"/>
      <c r="H19" s="197"/>
    </row>
    <row r="20" spans="1:8" s="11" customFormat="1" ht="10.5" customHeight="1" x14ac:dyDescent="0.2">
      <c r="A20" s="5"/>
      <c r="B20" s="197"/>
      <c r="C20" s="197"/>
      <c r="D20" s="197"/>
      <c r="E20" s="197"/>
      <c r="F20" s="197"/>
      <c r="G20" s="197"/>
      <c r="H20" s="197"/>
    </row>
    <row r="21" spans="1:8" s="11" customFormat="1" ht="21.75" customHeight="1" x14ac:dyDescent="0.2">
      <c r="A21" s="87" t="s">
        <v>80</v>
      </c>
      <c r="B21" s="197"/>
      <c r="C21" s="197"/>
      <c r="D21" s="197"/>
      <c r="E21" s="197"/>
      <c r="F21" s="197"/>
      <c r="G21" s="197"/>
      <c r="H21" s="197"/>
    </row>
    <row r="22" spans="1:8" s="11" customFormat="1" ht="24.75" customHeight="1" x14ac:dyDescent="0.2">
      <c r="A22" s="109" t="s">
        <v>278</v>
      </c>
      <c r="B22" s="197"/>
      <c r="C22" s="197"/>
      <c r="D22" s="197"/>
      <c r="E22" s="197"/>
      <c r="F22" s="197"/>
      <c r="G22" s="197"/>
      <c r="H22" s="197"/>
    </row>
    <row r="23" spans="1:8" ht="24.75" customHeight="1" x14ac:dyDescent="0.2">
      <c r="A23" s="109" t="s">
        <v>279</v>
      </c>
    </row>
    <row r="24" spans="1:8" ht="12.75" customHeight="1" x14ac:dyDescent="0.2">
      <c r="A24" s="13"/>
    </row>
    <row r="25" spans="1:8" x14ac:dyDescent="0.2">
      <c r="A25" s="22"/>
    </row>
    <row r="26" spans="1:8" x14ac:dyDescent="0.2">
      <c r="A26" s="137" t="s">
        <v>58</v>
      </c>
    </row>
    <row r="27" spans="1:8" s="155" customFormat="1" ht="35.25" customHeight="1" x14ac:dyDescent="0.2">
      <c r="A27" s="150" t="s">
        <v>163</v>
      </c>
    </row>
    <row r="28" spans="1:8" s="155" customFormat="1" ht="35.25" customHeight="1" x14ac:dyDescent="0.2">
      <c r="A28" s="150" t="s">
        <v>190</v>
      </c>
    </row>
    <row r="29" spans="1:8" s="155" customFormat="1" ht="35.25" customHeight="1" x14ac:dyDescent="0.2">
      <c r="A29" s="150" t="s">
        <v>164</v>
      </c>
    </row>
    <row r="30" spans="1:8" s="155" customFormat="1" ht="13.5" customHeight="1" x14ac:dyDescent="0.2">
      <c r="A30" s="150" t="s">
        <v>165</v>
      </c>
    </row>
    <row r="31" spans="1:8" s="155" customFormat="1" ht="35.25" customHeight="1" x14ac:dyDescent="0.2">
      <c r="A31" s="150" t="s">
        <v>162</v>
      </c>
    </row>
    <row r="32" spans="1:8" ht="24" x14ac:dyDescent="0.2">
      <c r="A32" s="145" t="s">
        <v>173</v>
      </c>
    </row>
    <row r="33" spans="1:1" ht="15" customHeight="1" x14ac:dyDescent="0.2">
      <c r="A33" s="145" t="s">
        <v>102</v>
      </c>
    </row>
    <row r="34" spans="1:1" ht="15" customHeight="1" x14ac:dyDescent="0.2">
      <c r="A34" s="199" t="s">
        <v>280</v>
      </c>
    </row>
    <row r="35" spans="1:1" ht="24" customHeight="1" x14ac:dyDescent="0.2">
      <c r="A35" s="145" t="s">
        <v>181</v>
      </c>
    </row>
    <row r="36" spans="1:1" ht="12.75" customHeight="1" x14ac:dyDescent="0.2">
      <c r="A36" s="199"/>
    </row>
    <row r="37" spans="1:1" s="11" customFormat="1" ht="15" customHeight="1" x14ac:dyDescent="0.2">
      <c r="A37" s="244" t="s">
        <v>103</v>
      </c>
    </row>
    <row r="38" spans="1:1" ht="15" customHeight="1" x14ac:dyDescent="0.2">
      <c r="A38" s="245"/>
    </row>
    <row r="39" spans="1:1" ht="51" customHeight="1" x14ac:dyDescent="0.2">
      <c r="A39" s="246"/>
    </row>
    <row r="40" spans="1:1" x14ac:dyDescent="0.2">
      <c r="A40" s="144"/>
    </row>
    <row r="41" spans="1:1" ht="36" x14ac:dyDescent="0.2">
      <c r="A41" s="144" t="s">
        <v>306</v>
      </c>
    </row>
    <row r="42" spans="1:1" x14ac:dyDescent="0.2">
      <c r="A42" s="133"/>
    </row>
    <row r="43" spans="1:1" ht="36" x14ac:dyDescent="0.2">
      <c r="A43" s="178" t="s">
        <v>182</v>
      </c>
    </row>
    <row r="44" spans="1:1" x14ac:dyDescent="0.2">
      <c r="A44" s="200" t="s">
        <v>208</v>
      </c>
    </row>
    <row r="45" spans="1:1" s="11" customFormat="1" x14ac:dyDescent="0.2">
      <c r="A45" s="199"/>
    </row>
    <row r="46" spans="1:1" s="11" customFormat="1" x14ac:dyDescent="0.2">
      <c r="A46" s="137" t="s">
        <v>65</v>
      </c>
    </row>
    <row r="47" spans="1:1" s="11" customFormat="1" ht="42" customHeight="1" x14ac:dyDescent="0.2">
      <c r="A47" s="144" t="s">
        <v>104</v>
      </c>
    </row>
    <row r="48" spans="1:1" s="11" customFormat="1" ht="40.5" customHeight="1" x14ac:dyDescent="0.2">
      <c r="A48" s="144" t="s">
        <v>105</v>
      </c>
    </row>
    <row r="49" spans="1:1" s="11" customFormat="1" x14ac:dyDescent="0.2">
      <c r="A49" s="199"/>
    </row>
    <row r="50" spans="1:1" s="11" customFormat="1" ht="12.75" customHeight="1" x14ac:dyDescent="0.2">
      <c r="A50" s="137" t="s">
        <v>281</v>
      </c>
    </row>
    <row r="51" spans="1:1" s="11" customFormat="1" ht="24" x14ac:dyDescent="0.2">
      <c r="A51" s="183" t="s">
        <v>251</v>
      </c>
    </row>
    <row r="52" spans="1:1" s="11" customFormat="1" ht="17.25" customHeight="1" x14ac:dyDescent="0.2">
      <c r="A52" s="202" t="s">
        <v>183</v>
      </c>
    </row>
    <row r="53" spans="1:1" s="11" customFormat="1" ht="12" customHeight="1" x14ac:dyDescent="0.2">
      <c r="A53" s="202"/>
    </row>
    <row r="54" spans="1:1" s="11" customFormat="1" x14ac:dyDescent="0.2">
      <c r="A54" s="201" t="s">
        <v>282</v>
      </c>
    </row>
    <row r="55" spans="1:1" s="11" customFormat="1" x14ac:dyDescent="0.2">
      <c r="A55" s="202" t="s">
        <v>283</v>
      </c>
    </row>
    <row r="56" spans="1:1" s="11" customFormat="1" ht="13.5" customHeight="1" x14ac:dyDescent="0.2">
      <c r="A56" s="19"/>
    </row>
    <row r="57" spans="1:1" s="11" customFormat="1" x14ac:dyDescent="0.2">
      <c r="A57" s="201" t="s">
        <v>284</v>
      </c>
    </row>
    <row r="58" spans="1:1" s="11" customFormat="1" x14ac:dyDescent="0.2">
      <c r="A58" s="203" t="s">
        <v>185</v>
      </c>
    </row>
    <row r="59" spans="1:1" s="11" customFormat="1" ht="13.5" customHeight="1" x14ac:dyDescent="0.2">
      <c r="A59" s="19"/>
    </row>
    <row r="60" spans="1:1" s="11" customFormat="1" x14ac:dyDescent="0.2">
      <c r="A60" s="201" t="s">
        <v>285</v>
      </c>
    </row>
    <row r="61" spans="1:1" s="11" customFormat="1" x14ac:dyDescent="0.2">
      <c r="A61" s="202" t="s">
        <v>185</v>
      </c>
    </row>
    <row r="62" spans="1:1" s="11" customFormat="1" ht="12.75" customHeight="1" x14ac:dyDescent="0.2">
      <c r="A62" s="204"/>
    </row>
    <row r="63" spans="1:1" s="11" customFormat="1" x14ac:dyDescent="0.2">
      <c r="A63" s="201" t="s">
        <v>286</v>
      </c>
    </row>
    <row r="64" spans="1:1" s="11" customFormat="1" x14ac:dyDescent="0.2">
      <c r="A64" s="203" t="s">
        <v>287</v>
      </c>
    </row>
    <row r="65" spans="1:1" s="11" customFormat="1" ht="13.5" customHeight="1" x14ac:dyDescent="0.2">
      <c r="A65" s="203"/>
    </row>
    <row r="66" spans="1:1" s="11" customFormat="1" x14ac:dyDescent="0.2">
      <c r="A66" s="201" t="s">
        <v>288</v>
      </c>
    </row>
    <row r="67" spans="1:1" s="11" customFormat="1" x14ac:dyDescent="0.2">
      <c r="A67" s="203" t="s">
        <v>289</v>
      </c>
    </row>
    <row r="68" spans="1:1" s="11" customFormat="1" ht="13.5" thickBot="1" x14ac:dyDescent="0.25">
      <c r="A68" s="205"/>
    </row>
    <row r="69" spans="1:1" s="11" customFormat="1" ht="77.25" customHeight="1" x14ac:dyDescent="0.2">
      <c r="A69" s="206" t="s">
        <v>290</v>
      </c>
    </row>
    <row r="70" spans="1:1" s="11" customFormat="1" ht="24.75" thickBot="1" x14ac:dyDescent="0.25">
      <c r="A70" s="207" t="s">
        <v>128</v>
      </c>
    </row>
    <row r="71" spans="1:1" s="11" customFormat="1" x14ac:dyDescent="0.2">
      <c r="A71" s="5"/>
    </row>
    <row r="72" spans="1:1" s="11" customFormat="1" ht="24" x14ac:dyDescent="0.2">
      <c r="A72" s="135" t="s">
        <v>291</v>
      </c>
    </row>
    <row r="73" spans="1:1" s="11" customFormat="1" ht="24" x14ac:dyDescent="0.2">
      <c r="A73" s="183" t="s">
        <v>260</v>
      </c>
    </row>
    <row r="74" spans="1:1" s="11" customFormat="1" x14ac:dyDescent="0.2">
      <c r="A74" s="176" t="s">
        <v>184</v>
      </c>
    </row>
    <row r="75" spans="1:1" x14ac:dyDescent="0.2">
      <c r="A75" s="144"/>
    </row>
    <row r="76" spans="1:1" x14ac:dyDescent="0.2">
      <c r="A76" s="183" t="s">
        <v>196</v>
      </c>
    </row>
    <row r="77" spans="1:1" x14ac:dyDescent="0.2">
      <c r="A77" s="176" t="s">
        <v>292</v>
      </c>
    </row>
    <row r="78" spans="1:1" s="11" customFormat="1" x14ac:dyDescent="0.2">
      <c r="A78" s="144"/>
    </row>
    <row r="79" spans="1:1" s="11" customFormat="1" x14ac:dyDescent="0.2">
      <c r="A79" s="183" t="s">
        <v>293</v>
      </c>
    </row>
    <row r="80" spans="1:1" s="11" customFormat="1" x14ac:dyDescent="0.2">
      <c r="A80" s="176" t="s">
        <v>186</v>
      </c>
    </row>
    <row r="81" spans="1:1" s="11" customFormat="1" x14ac:dyDescent="0.2">
      <c r="A81" s="144"/>
    </row>
    <row r="82" spans="1:1" s="11" customFormat="1" x14ac:dyDescent="0.2">
      <c r="A82" s="183" t="s">
        <v>294</v>
      </c>
    </row>
    <row r="83" spans="1:1" s="11" customFormat="1" x14ac:dyDescent="0.2">
      <c r="A83" s="176" t="s">
        <v>186</v>
      </c>
    </row>
    <row r="84" spans="1:1" s="11" customFormat="1" x14ac:dyDescent="0.2">
      <c r="A84" s="144"/>
    </row>
    <row r="85" spans="1:1" s="11" customFormat="1" x14ac:dyDescent="0.2">
      <c r="A85" s="183" t="s">
        <v>295</v>
      </c>
    </row>
    <row r="86" spans="1:1" s="11" customFormat="1" x14ac:dyDescent="0.2">
      <c r="A86" s="176" t="s">
        <v>296</v>
      </c>
    </row>
    <row r="87" spans="1:1" s="11" customFormat="1" x14ac:dyDescent="0.2">
      <c r="A87" s="208"/>
    </row>
    <row r="88" spans="1:1" s="11" customFormat="1" x14ac:dyDescent="0.2">
      <c r="A88" s="183" t="s">
        <v>297</v>
      </c>
    </row>
    <row r="89" spans="1:1" s="11" customFormat="1" x14ac:dyDescent="0.2">
      <c r="A89" s="176" t="s">
        <v>298</v>
      </c>
    </row>
    <row r="90" spans="1:1" s="11" customFormat="1" ht="30" customHeight="1" thickBot="1" x14ac:dyDescent="0.25">
      <c r="A90" s="31"/>
    </row>
    <row r="91" spans="1:1" s="11" customFormat="1" ht="60" x14ac:dyDescent="0.2">
      <c r="A91" s="209" t="s">
        <v>299</v>
      </c>
    </row>
    <row r="92" spans="1:1" s="11" customFormat="1" ht="24.75" thickBot="1" x14ac:dyDescent="0.25">
      <c r="A92" s="210" t="s">
        <v>300</v>
      </c>
    </row>
    <row r="93" spans="1:1" s="11" customFormat="1" x14ac:dyDescent="0.2">
      <c r="A93" s="31"/>
    </row>
    <row r="94" spans="1:1" x14ac:dyDescent="0.2">
      <c r="A94" s="143"/>
    </row>
    <row r="95" spans="1:1" x14ac:dyDescent="0.2">
      <c r="A95" s="143"/>
    </row>
    <row r="96" spans="1:1" x14ac:dyDescent="0.2">
      <c r="A96" s="143"/>
    </row>
    <row r="97" spans="1:1" x14ac:dyDescent="0.2">
      <c r="A97" s="143"/>
    </row>
    <row r="98" spans="1:1" x14ac:dyDescent="0.2">
      <c r="A98" s="143"/>
    </row>
    <row r="99" spans="1:1" x14ac:dyDescent="0.2">
      <c r="A99" s="143"/>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43"/>
    </row>
    <row r="112" spans="1:1" x14ac:dyDescent="0.2">
      <c r="A112" s="143"/>
    </row>
    <row r="113" spans="1:1" x14ac:dyDescent="0.2">
      <c r="A113" s="143"/>
    </row>
    <row r="114" spans="1:1" x14ac:dyDescent="0.2">
      <c r="A114" s="143"/>
    </row>
    <row r="115" spans="1:1" x14ac:dyDescent="0.2">
      <c r="A115" s="143"/>
    </row>
    <row r="116" spans="1:1" x14ac:dyDescent="0.2">
      <c r="A116" s="143"/>
    </row>
    <row r="117" spans="1:1" x14ac:dyDescent="0.2">
      <c r="A117" s="143"/>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6"/>
  <sheetViews>
    <sheetView workbookViewId="0">
      <selection activeCell="C9" sqref="C9"/>
    </sheetView>
  </sheetViews>
  <sheetFormatPr defaultRowHeight="12.75" x14ac:dyDescent="0.2"/>
  <cols>
    <col min="1" max="1" width="41.7109375" style="5" customWidth="1"/>
    <col min="2" max="2" width="9.85546875" customWidth="1"/>
  </cols>
  <sheetData>
    <row r="1" spans="1:2" ht="24" x14ac:dyDescent="0.2">
      <c r="A1" s="47" t="s">
        <v>50</v>
      </c>
    </row>
    <row r="2" spans="1:2" ht="27.75" customHeight="1" x14ac:dyDescent="0.2">
      <c r="A2" s="6" t="s">
        <v>192</v>
      </c>
      <c r="B2" s="73" t="e">
        <f>'BAR BB| Open rates'!#REF!</f>
        <v>#REF!</v>
      </c>
    </row>
    <row r="3" spans="1:2" ht="27.75" customHeight="1" x14ac:dyDescent="0.2">
      <c r="A3" s="48"/>
      <c r="B3" s="73" t="e">
        <f>'BAR BB| Open rates'!#REF!</f>
        <v>#REF!</v>
      </c>
    </row>
    <row r="4" spans="1:2" x14ac:dyDescent="0.2">
      <c r="A4" s="33" t="s">
        <v>53</v>
      </c>
    </row>
    <row r="5" spans="1:2" x14ac:dyDescent="0.2">
      <c r="A5" s="33">
        <v>1</v>
      </c>
      <c r="B5" s="33" t="e">
        <f>'BAR BB| Open rates'!#REF! *0.75</f>
        <v>#REF!</v>
      </c>
    </row>
    <row r="6" spans="1:2" x14ac:dyDescent="0.2">
      <c r="A6" s="33">
        <v>2</v>
      </c>
      <c r="B6" s="33" t="e">
        <f>'BAR BB| Open rates'!#REF! *0.75</f>
        <v>#REF!</v>
      </c>
    </row>
    <row r="7" spans="1:2" x14ac:dyDescent="0.2">
      <c r="A7" s="33" t="s">
        <v>54</v>
      </c>
      <c r="B7" s="33"/>
    </row>
    <row r="8" spans="1:2" x14ac:dyDescent="0.2">
      <c r="A8" s="33">
        <v>1</v>
      </c>
      <c r="B8" s="33" t="e">
        <f>'BAR BB| Open rates'!#REF! *0.75</f>
        <v>#REF!</v>
      </c>
    </row>
    <row r="9" spans="1:2" x14ac:dyDescent="0.2">
      <c r="A9" s="33">
        <v>2</v>
      </c>
      <c r="B9" s="33" t="e">
        <f>'BAR BB| Open rates'!#REF! *0.75</f>
        <v>#REF!</v>
      </c>
    </row>
    <row r="10" spans="1:2" x14ac:dyDescent="0.2">
      <c r="A10" s="33" t="s">
        <v>151</v>
      </c>
      <c r="B10" s="33"/>
    </row>
    <row r="11" spans="1:2" x14ac:dyDescent="0.2">
      <c r="A11" s="33">
        <v>1</v>
      </c>
      <c r="B11" s="33" t="e">
        <f>'BAR BB| Open rates'!#REF! *0.75</f>
        <v>#REF!</v>
      </c>
    </row>
    <row r="12" spans="1:2" x14ac:dyDescent="0.2">
      <c r="A12" s="33">
        <v>2</v>
      </c>
      <c r="B12" s="33" t="e">
        <f>'BAR BB| Open rates'!#REF! *0.75</f>
        <v>#REF!</v>
      </c>
    </row>
    <row r="13" spans="1:2" x14ac:dyDescent="0.2">
      <c r="A13" s="33" t="s">
        <v>55</v>
      </c>
      <c r="B13" s="33"/>
    </row>
    <row r="14" spans="1:2" x14ac:dyDescent="0.2">
      <c r="A14" s="42" t="s">
        <v>159</v>
      </c>
      <c r="B14" s="33" t="e">
        <f>'BAR BB| Open rates'!#REF! *0.75</f>
        <v>#REF!</v>
      </c>
    </row>
    <row r="15" spans="1:2" x14ac:dyDescent="0.2">
      <c r="A15" s="33" t="s">
        <v>160</v>
      </c>
      <c r="B15" s="33"/>
    </row>
    <row r="16" spans="1:2" x14ac:dyDescent="0.2">
      <c r="A16" s="42" t="s">
        <v>159</v>
      </c>
      <c r="B16" s="33" t="e">
        <f>'BAR BB| Open rates'!#REF! *0.75</f>
        <v>#REF!</v>
      </c>
    </row>
    <row r="17" spans="1:22" x14ac:dyDescent="0.2">
      <c r="A17" s="33" t="s">
        <v>56</v>
      </c>
      <c r="B17" s="33"/>
    </row>
    <row r="18" spans="1:22" x14ac:dyDescent="0.2">
      <c r="A18" s="42" t="s">
        <v>8</v>
      </c>
      <c r="B18" s="33" t="e">
        <f>'BAR BB| Open rates'!#REF! *0.75</f>
        <v>#REF!</v>
      </c>
    </row>
    <row r="19" spans="1:22" x14ac:dyDescent="0.2">
      <c r="A19" s="33" t="s">
        <v>57</v>
      </c>
      <c r="B19" s="33"/>
    </row>
    <row r="20" spans="1:22" x14ac:dyDescent="0.2">
      <c r="A20" s="42" t="s">
        <v>8</v>
      </c>
      <c r="B20" s="33" t="e">
        <f>'BAR BB| Open rates'!#REF! *0.75</f>
        <v>#REF!</v>
      </c>
    </row>
    <row r="21" spans="1:22" x14ac:dyDescent="0.2">
      <c r="A21" s="106"/>
    </row>
    <row r="22" spans="1:22" x14ac:dyDescent="0.2">
      <c r="A22" s="216" t="s">
        <v>157</v>
      </c>
    </row>
    <row r="23" spans="1:22" x14ac:dyDescent="0.2">
      <c r="A23" s="216"/>
    </row>
    <row r="24" spans="1:22" x14ac:dyDescent="0.2">
      <c r="A24" s="123"/>
    </row>
    <row r="25" spans="1:22" x14ac:dyDescent="0.2">
      <c r="A25" s="177" t="s">
        <v>80</v>
      </c>
    </row>
    <row r="26" spans="1:22" ht="27" customHeight="1" x14ac:dyDescent="0.2">
      <c r="A26" s="152" t="s">
        <v>200</v>
      </c>
    </row>
    <row r="27" spans="1:22" ht="27" customHeight="1" x14ac:dyDescent="0.2">
      <c r="A27" s="152" t="s">
        <v>201</v>
      </c>
    </row>
    <row r="28" spans="1:22" x14ac:dyDescent="0.2">
      <c r="A28" s="123"/>
    </row>
    <row r="29" spans="1:22" s="76" customFormat="1" ht="12.75" customHeight="1" x14ac:dyDescent="0.2">
      <c r="A29" s="137" t="s">
        <v>58</v>
      </c>
      <c r="B29" s="11"/>
      <c r="C29" s="11"/>
      <c r="D29" s="11"/>
      <c r="E29" s="11"/>
      <c r="F29" s="11"/>
      <c r="G29" s="11"/>
      <c r="H29" s="11"/>
      <c r="I29" s="11"/>
      <c r="J29" s="11"/>
      <c r="K29" s="11"/>
      <c r="L29" s="11"/>
      <c r="M29" s="11"/>
      <c r="N29" s="11"/>
      <c r="O29" s="11"/>
      <c r="P29" s="11"/>
      <c r="Q29" s="11"/>
      <c r="R29" s="11"/>
      <c r="S29" s="11"/>
      <c r="T29" s="11"/>
      <c r="U29" s="11"/>
      <c r="V29" s="11"/>
    </row>
    <row r="30" spans="1:22" s="108" customFormat="1" ht="35.25" customHeight="1" x14ac:dyDescent="0.2">
      <c r="A30" s="150" t="s">
        <v>163</v>
      </c>
      <c r="B30" s="153"/>
      <c r="C30" s="153"/>
      <c r="D30" s="153"/>
      <c r="E30" s="153"/>
      <c r="F30" s="153"/>
      <c r="G30" s="153"/>
      <c r="H30" s="153"/>
      <c r="I30" s="153"/>
      <c r="J30" s="153"/>
      <c r="K30" s="153"/>
      <c r="L30" s="153"/>
      <c r="M30" s="153"/>
      <c r="N30" s="153"/>
      <c r="O30" s="153"/>
      <c r="P30" s="153"/>
      <c r="Q30" s="153"/>
      <c r="R30" s="153"/>
      <c r="S30" s="153"/>
      <c r="T30" s="153"/>
      <c r="U30" s="153"/>
      <c r="V30" s="153"/>
    </row>
    <row r="31" spans="1:22" s="108" customFormat="1" ht="35.25" customHeight="1" x14ac:dyDescent="0.2">
      <c r="A31" s="150" t="s">
        <v>190</v>
      </c>
      <c r="B31" s="153"/>
      <c r="C31" s="153"/>
      <c r="D31" s="153"/>
      <c r="E31" s="153"/>
      <c r="F31" s="153"/>
      <c r="G31" s="153"/>
      <c r="H31" s="153"/>
      <c r="I31" s="153"/>
      <c r="J31" s="153"/>
      <c r="K31" s="153"/>
      <c r="L31" s="153"/>
      <c r="M31" s="153"/>
    </row>
    <row r="32" spans="1:22" s="108" customFormat="1" ht="35.25" customHeight="1" x14ac:dyDescent="0.2">
      <c r="A32" s="150" t="s">
        <v>164</v>
      </c>
      <c r="B32" s="153"/>
      <c r="C32" s="153"/>
      <c r="D32" s="153"/>
      <c r="E32" s="153"/>
      <c r="F32" s="153"/>
      <c r="G32" s="153"/>
      <c r="H32" s="153"/>
      <c r="I32" s="153"/>
      <c r="J32" s="153"/>
      <c r="K32" s="153"/>
      <c r="L32" s="153"/>
      <c r="M32" s="153"/>
    </row>
    <row r="33" spans="1:13" s="108" customFormat="1" ht="13.5" customHeight="1" x14ac:dyDescent="0.2">
      <c r="A33" s="150" t="s">
        <v>165</v>
      </c>
      <c r="B33" s="153"/>
      <c r="C33" s="153"/>
      <c r="D33" s="153"/>
      <c r="E33" s="153"/>
      <c r="F33" s="153"/>
      <c r="G33" s="153"/>
      <c r="H33" s="153"/>
      <c r="I33" s="153"/>
      <c r="J33" s="153"/>
      <c r="K33" s="153"/>
      <c r="L33" s="153"/>
      <c r="M33" s="153"/>
    </row>
    <row r="34" spans="1:13" s="108" customFormat="1" ht="35.25" customHeight="1" x14ac:dyDescent="0.2">
      <c r="A34" s="150" t="s">
        <v>162</v>
      </c>
      <c r="B34" s="153"/>
      <c r="C34" s="153"/>
      <c r="D34" s="153"/>
      <c r="E34" s="153"/>
      <c r="F34" s="153"/>
      <c r="G34" s="153"/>
      <c r="H34" s="153"/>
      <c r="I34" s="153"/>
      <c r="J34" s="153"/>
      <c r="K34" s="153"/>
      <c r="L34" s="153"/>
      <c r="M34" s="153"/>
    </row>
    <row r="35" spans="1:13" s="108" customFormat="1" ht="35.25" customHeight="1" x14ac:dyDescent="0.2">
      <c r="A35" s="145" t="s">
        <v>173</v>
      </c>
      <c r="B35" s="153"/>
      <c r="C35" s="153"/>
      <c r="D35" s="153"/>
      <c r="E35" s="153"/>
      <c r="F35" s="153"/>
      <c r="G35" s="153"/>
      <c r="H35" s="153"/>
      <c r="I35" s="153"/>
      <c r="J35" s="153"/>
      <c r="K35" s="153"/>
      <c r="L35" s="153"/>
      <c r="M35" s="153"/>
    </row>
    <row r="36" spans="1:13" s="13" customFormat="1" ht="18" customHeight="1" x14ac:dyDescent="0.2">
      <c r="B36" s="11"/>
      <c r="C36" s="11"/>
      <c r="D36" s="11"/>
      <c r="E36" s="11"/>
      <c r="F36" s="11"/>
      <c r="G36" s="11"/>
      <c r="H36" s="11"/>
      <c r="I36" s="11"/>
      <c r="J36" s="11"/>
      <c r="K36" s="11"/>
      <c r="L36" s="11"/>
      <c r="M36" s="11"/>
    </row>
    <row r="37" spans="1:13" x14ac:dyDescent="0.2">
      <c r="A37" s="139" t="s">
        <v>65</v>
      </c>
    </row>
    <row r="38" spans="1:13" ht="84" x14ac:dyDescent="0.2">
      <c r="A38" s="144" t="s">
        <v>191</v>
      </c>
    </row>
    <row r="39" spans="1:13" x14ac:dyDescent="0.2">
      <c r="A39" s="106"/>
    </row>
    <row r="40" spans="1:13" x14ac:dyDescent="0.2">
      <c r="A40" s="106"/>
    </row>
    <row r="41" spans="1:13" x14ac:dyDescent="0.2">
      <c r="A41" s="106"/>
    </row>
    <row r="42" spans="1:13" x14ac:dyDescent="0.2">
      <c r="A42" s="106"/>
    </row>
    <row r="43" spans="1:13" x14ac:dyDescent="0.2">
      <c r="A43" s="106"/>
    </row>
    <row r="44" spans="1:13" x14ac:dyDescent="0.2">
      <c r="A44" s="106"/>
    </row>
    <row r="45" spans="1:13" x14ac:dyDescent="0.2">
      <c r="A45" s="106"/>
    </row>
    <row r="46" spans="1:13" x14ac:dyDescent="0.2">
      <c r="A46" s="106"/>
    </row>
    <row r="47" spans="1:13" x14ac:dyDescent="0.2">
      <c r="A47" s="106"/>
    </row>
    <row r="48" spans="1:13"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sheetData>
  <mergeCells count="1">
    <mergeCell ref="A22:A2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6"/>
  <sheetViews>
    <sheetView workbookViewId="0">
      <selection activeCell="B9" sqref="B9"/>
    </sheetView>
  </sheetViews>
  <sheetFormatPr defaultRowHeight="12.75" x14ac:dyDescent="0.2"/>
  <cols>
    <col min="1" max="1" width="41.7109375" style="5" customWidth="1"/>
    <col min="2" max="2" width="9.7109375" customWidth="1"/>
  </cols>
  <sheetData>
    <row r="1" spans="1:2" ht="24" x14ac:dyDescent="0.2">
      <c r="A1" s="47" t="s">
        <v>50</v>
      </c>
    </row>
    <row r="2" spans="1:2" ht="27.75" customHeight="1" x14ac:dyDescent="0.2">
      <c r="A2" s="6" t="s">
        <v>192</v>
      </c>
      <c r="B2" s="73" t="e">
        <f>'BAR BB| Open rates'!#REF!</f>
        <v>#REF!</v>
      </c>
    </row>
    <row r="3" spans="1:2" ht="27.75" customHeight="1" x14ac:dyDescent="0.2">
      <c r="A3" s="48"/>
      <c r="B3" s="73" t="e">
        <f>'BAR BB| Open rates'!#REF!</f>
        <v>#REF!</v>
      </c>
    </row>
    <row r="4" spans="1:2" x14ac:dyDescent="0.2">
      <c r="A4" s="33" t="s">
        <v>53</v>
      </c>
    </row>
    <row r="5" spans="1:2" x14ac:dyDescent="0.2">
      <c r="A5" s="33">
        <v>1</v>
      </c>
      <c r="B5" s="33" t="e">
        <f>'BAR BB| Open rates'!#REF!*0.75+25</f>
        <v>#REF!</v>
      </c>
    </row>
    <row r="6" spans="1:2" x14ac:dyDescent="0.2">
      <c r="A6" s="33">
        <v>2</v>
      </c>
      <c r="B6" s="33" t="e">
        <f>'BAR BB| Open rates'!#REF!*0.75+25</f>
        <v>#REF!</v>
      </c>
    </row>
    <row r="7" spans="1:2" x14ac:dyDescent="0.2">
      <c r="A7" s="33" t="s">
        <v>54</v>
      </c>
      <c r="B7" s="33"/>
    </row>
    <row r="8" spans="1:2" x14ac:dyDescent="0.2">
      <c r="A8" s="33">
        <v>1</v>
      </c>
      <c r="B8" s="33" t="e">
        <f>'BAR BB| Open rates'!#REF!*0.75+25</f>
        <v>#REF!</v>
      </c>
    </row>
    <row r="9" spans="1:2" x14ac:dyDescent="0.2">
      <c r="A9" s="33">
        <v>2</v>
      </c>
      <c r="B9" s="33" t="e">
        <f>'BAR BB| Open rates'!#REF!*0.75+25</f>
        <v>#REF!</v>
      </c>
    </row>
    <row r="10" spans="1:2" x14ac:dyDescent="0.2">
      <c r="A10" s="33" t="s">
        <v>151</v>
      </c>
      <c r="B10" s="33"/>
    </row>
    <row r="11" spans="1:2" x14ac:dyDescent="0.2">
      <c r="A11" s="33">
        <v>1</v>
      </c>
      <c r="B11" s="33" t="e">
        <f>'BAR BB| Open rates'!#REF!*0.75+25</f>
        <v>#REF!</v>
      </c>
    </row>
    <row r="12" spans="1:2" x14ac:dyDescent="0.2">
      <c r="A12" s="33">
        <v>2</v>
      </c>
      <c r="B12" s="33" t="e">
        <f>'BAR BB| Open rates'!#REF!*0.75+25</f>
        <v>#REF!</v>
      </c>
    </row>
    <row r="13" spans="1:2" x14ac:dyDescent="0.2">
      <c r="A13" s="33" t="s">
        <v>55</v>
      </c>
      <c r="B13" s="33"/>
    </row>
    <row r="14" spans="1:2" x14ac:dyDescent="0.2">
      <c r="A14" s="42" t="s">
        <v>159</v>
      </c>
      <c r="B14" s="33" t="e">
        <f>'BAR BB| Open rates'!#REF!*0.75+25</f>
        <v>#REF!</v>
      </c>
    </row>
    <row r="15" spans="1:2" x14ac:dyDescent="0.2">
      <c r="A15" s="33" t="s">
        <v>160</v>
      </c>
      <c r="B15" s="33"/>
    </row>
    <row r="16" spans="1:2" x14ac:dyDescent="0.2">
      <c r="A16" s="42" t="s">
        <v>159</v>
      </c>
      <c r="B16" s="33" t="e">
        <f>'BAR BB| Open rates'!#REF!*0.75+25</f>
        <v>#REF!</v>
      </c>
    </row>
    <row r="17" spans="1:27" x14ac:dyDescent="0.2">
      <c r="A17" s="33" t="s">
        <v>56</v>
      </c>
      <c r="B17" s="33"/>
    </row>
    <row r="18" spans="1:27" x14ac:dyDescent="0.2">
      <c r="A18" s="42" t="s">
        <v>8</v>
      </c>
      <c r="B18" s="33" t="e">
        <f>'BAR BB| Open rates'!#REF!*0.75+25</f>
        <v>#REF!</v>
      </c>
    </row>
    <row r="19" spans="1:27" x14ac:dyDescent="0.2">
      <c r="A19" s="33" t="s">
        <v>57</v>
      </c>
      <c r="B19" s="33"/>
    </row>
    <row r="20" spans="1:27" x14ac:dyDescent="0.2">
      <c r="A20" s="42" t="s">
        <v>8</v>
      </c>
      <c r="B20" s="33" t="e">
        <f>'BAR BB| Open rates'!#REF!*0.75+25</f>
        <v>#REF!</v>
      </c>
    </row>
    <row r="21" spans="1:27" x14ac:dyDescent="0.2">
      <c r="A21" s="106"/>
    </row>
    <row r="22" spans="1:27" x14ac:dyDescent="0.2">
      <c r="A22" s="216" t="s">
        <v>157</v>
      </c>
    </row>
    <row r="23" spans="1:27" x14ac:dyDescent="0.2">
      <c r="A23" s="216"/>
    </row>
    <row r="24" spans="1:27" x14ac:dyDescent="0.2">
      <c r="A24" s="123"/>
    </row>
    <row r="25" spans="1:27" x14ac:dyDescent="0.2">
      <c r="A25" s="177" t="s">
        <v>80</v>
      </c>
    </row>
    <row r="26" spans="1:27" ht="24" x14ac:dyDescent="0.2">
      <c r="A26" s="152" t="s">
        <v>200</v>
      </c>
    </row>
    <row r="27" spans="1:27" ht="24" x14ac:dyDescent="0.2">
      <c r="A27" s="152" t="s">
        <v>201</v>
      </c>
    </row>
    <row r="28" spans="1:27" x14ac:dyDescent="0.2">
      <c r="A28" s="123"/>
    </row>
    <row r="29" spans="1:27" s="76" customFormat="1" ht="12.75" customHeight="1" x14ac:dyDescent="0.2">
      <c r="A29" s="137" t="s">
        <v>58</v>
      </c>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s="108" customFormat="1" ht="35.25" customHeight="1" x14ac:dyDescent="0.2">
      <c r="A30" s="150" t="s">
        <v>163</v>
      </c>
      <c r="B30" s="153"/>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row>
    <row r="31" spans="1:27" s="108" customFormat="1" ht="35.25" customHeight="1" x14ac:dyDescent="0.2">
      <c r="A31" s="150" t="s">
        <v>190</v>
      </c>
      <c r="B31" s="153"/>
      <c r="C31" s="153"/>
      <c r="D31" s="153"/>
      <c r="E31" s="153"/>
      <c r="F31" s="153"/>
      <c r="G31" s="153"/>
      <c r="H31" s="153"/>
      <c r="I31" s="153"/>
      <c r="J31" s="153"/>
      <c r="K31" s="153"/>
      <c r="L31" s="153"/>
      <c r="M31" s="153"/>
      <c r="N31" s="153"/>
      <c r="O31" s="153"/>
      <c r="P31" s="153"/>
      <c r="Q31" s="153"/>
      <c r="R31" s="153"/>
    </row>
    <row r="32" spans="1:27" s="108" customFormat="1" ht="35.25" customHeight="1" x14ac:dyDescent="0.2">
      <c r="A32" s="150" t="s">
        <v>164</v>
      </c>
      <c r="B32" s="153"/>
      <c r="C32" s="153"/>
      <c r="D32" s="153"/>
      <c r="E32" s="153"/>
      <c r="F32" s="153"/>
      <c r="G32" s="153"/>
      <c r="H32" s="153"/>
      <c r="I32" s="153"/>
      <c r="J32" s="153"/>
      <c r="K32" s="153"/>
      <c r="L32" s="153"/>
      <c r="M32" s="153"/>
      <c r="N32" s="153"/>
      <c r="O32" s="153"/>
      <c r="P32" s="153"/>
      <c r="Q32" s="153"/>
      <c r="R32" s="153"/>
    </row>
    <row r="33" spans="1:18" s="108" customFormat="1" ht="13.5" customHeight="1" x14ac:dyDescent="0.2">
      <c r="A33" s="150" t="s">
        <v>165</v>
      </c>
      <c r="B33" s="153"/>
      <c r="C33" s="153"/>
      <c r="D33" s="153"/>
      <c r="E33" s="153"/>
      <c r="F33" s="153"/>
      <c r="G33" s="153"/>
      <c r="H33" s="153"/>
      <c r="I33" s="153"/>
      <c r="J33" s="153"/>
      <c r="K33" s="153"/>
      <c r="L33" s="153"/>
      <c r="M33" s="153"/>
      <c r="N33" s="153"/>
      <c r="O33" s="153"/>
      <c r="P33" s="153"/>
      <c r="Q33" s="153"/>
      <c r="R33" s="153"/>
    </row>
    <row r="34" spans="1:18" s="108" customFormat="1" ht="35.25" customHeight="1" x14ac:dyDescent="0.2">
      <c r="A34" s="150" t="s">
        <v>162</v>
      </c>
      <c r="B34" s="153"/>
      <c r="C34" s="153"/>
      <c r="D34" s="153"/>
      <c r="E34" s="153"/>
      <c r="F34" s="153"/>
      <c r="G34" s="153"/>
      <c r="H34" s="153"/>
      <c r="I34" s="153"/>
      <c r="J34" s="153"/>
      <c r="K34" s="153"/>
      <c r="L34" s="153"/>
      <c r="M34" s="153"/>
      <c r="N34" s="153"/>
      <c r="O34" s="153"/>
      <c r="P34" s="153"/>
      <c r="Q34" s="153"/>
      <c r="R34" s="153"/>
    </row>
    <row r="35" spans="1:18" s="108" customFormat="1" ht="35.25" customHeight="1" x14ac:dyDescent="0.2">
      <c r="A35" s="145" t="s">
        <v>173</v>
      </c>
      <c r="B35" s="153"/>
      <c r="C35" s="153"/>
      <c r="D35" s="153"/>
      <c r="E35" s="153"/>
      <c r="F35" s="153"/>
      <c r="G35" s="153"/>
      <c r="H35" s="153"/>
      <c r="I35" s="153"/>
      <c r="J35" s="153"/>
      <c r="K35" s="153"/>
      <c r="L35" s="153"/>
      <c r="M35" s="153"/>
      <c r="N35" s="153"/>
      <c r="O35" s="153"/>
      <c r="P35" s="153"/>
      <c r="Q35" s="153"/>
      <c r="R35" s="153"/>
    </row>
    <row r="36" spans="1:18" s="13" customFormat="1" ht="18" customHeight="1" x14ac:dyDescent="0.2">
      <c r="B36" s="11"/>
      <c r="C36" s="11"/>
      <c r="D36" s="11"/>
      <c r="E36" s="11"/>
      <c r="F36" s="11"/>
      <c r="G36" s="11"/>
      <c r="H36" s="11"/>
      <c r="I36" s="11"/>
      <c r="J36" s="11"/>
      <c r="K36" s="11"/>
      <c r="L36" s="11"/>
      <c r="M36" s="11"/>
      <c r="N36" s="11"/>
      <c r="O36" s="11"/>
      <c r="P36" s="11"/>
      <c r="Q36" s="11"/>
      <c r="R36" s="11"/>
    </row>
    <row r="37" spans="1:18" x14ac:dyDescent="0.2">
      <c r="A37" s="139" t="s">
        <v>65</v>
      </c>
    </row>
    <row r="38" spans="1:18" ht="84" x14ac:dyDescent="0.2">
      <c r="A38" s="144" t="s">
        <v>191</v>
      </c>
    </row>
    <row r="39" spans="1:18" x14ac:dyDescent="0.2">
      <c r="A39" s="106"/>
    </row>
    <row r="40" spans="1:18" x14ac:dyDescent="0.2">
      <c r="A40" s="106"/>
    </row>
    <row r="41" spans="1:18" x14ac:dyDescent="0.2">
      <c r="A41" s="106"/>
    </row>
    <row r="42" spans="1:18" x14ac:dyDescent="0.2">
      <c r="A42" s="106"/>
    </row>
    <row r="43" spans="1:18" x14ac:dyDescent="0.2">
      <c r="A43" s="106"/>
    </row>
    <row r="44" spans="1:18" x14ac:dyDescent="0.2">
      <c r="A44" s="106"/>
    </row>
    <row r="45" spans="1:18" x14ac:dyDescent="0.2">
      <c r="A45" s="106"/>
    </row>
    <row r="46" spans="1:18" x14ac:dyDescent="0.2">
      <c r="A46" s="106"/>
    </row>
    <row r="47" spans="1:18" x14ac:dyDescent="0.2">
      <c r="A47" s="106"/>
    </row>
    <row r="48" spans="1:18"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sheetData>
  <mergeCells count="1">
    <mergeCell ref="A22:A2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1"/>
  <sheetViews>
    <sheetView zoomScaleNormal="100" workbookViewId="0">
      <pane xSplit="1" topLeftCell="B1" activePane="topRight" state="frozen"/>
      <selection activeCell="BE26" sqref="BE26:BE27"/>
      <selection pane="topRight" activeCell="C28" sqref="C28"/>
    </sheetView>
  </sheetViews>
  <sheetFormatPr defaultColWidth="10" defaultRowHeight="12" x14ac:dyDescent="0.2"/>
  <cols>
    <col min="1" max="1" width="42.42578125" style="1" customWidth="1"/>
    <col min="2" max="16384" width="10" style="2"/>
  </cols>
  <sheetData>
    <row r="1" spans="1:53" s="5" customFormat="1" ht="25.5" customHeight="1" x14ac:dyDescent="0.2">
      <c r="A1" s="47" t="s">
        <v>50</v>
      </c>
    </row>
    <row r="2" spans="1:53" s="5" customFormat="1" ht="12.75" x14ac:dyDescent="0.2">
      <c r="A2" s="6" t="s">
        <v>174</v>
      </c>
    </row>
    <row r="3" spans="1:53" s="11" customFormat="1" ht="28.5" customHeight="1" x14ac:dyDescent="0.2">
      <c r="A3" s="74" t="s">
        <v>52</v>
      </c>
      <c r="B3" s="73">
        <f>'BAR BB| Open rates'!B3</f>
        <v>45401</v>
      </c>
      <c r="C3" s="73">
        <f>'BAR BB| Open rates'!C3</f>
        <v>45402</v>
      </c>
      <c r="D3" s="73">
        <f>'BAR BB| Open rates'!D3</f>
        <v>45403</v>
      </c>
      <c r="E3" s="73">
        <f>'BAR BB| Open rates'!E3</f>
        <v>45408</v>
      </c>
      <c r="F3" s="73">
        <f>'BAR BB| Open rates'!F3</f>
        <v>45413</v>
      </c>
      <c r="G3" s="73">
        <f>'BAR BB| Open rates'!G3</f>
        <v>45417</v>
      </c>
      <c r="H3" s="73">
        <f>'BAR BB| Open rates'!H3</f>
        <v>45421</v>
      </c>
      <c r="I3" s="73">
        <f>'BAR BB| Open rates'!I3</f>
        <v>45424</v>
      </c>
      <c r="J3" s="73">
        <f>'BAR BB| Open rates'!J3</f>
        <v>45429</v>
      </c>
      <c r="K3" s="73">
        <f>'BAR BB| Open rates'!K3</f>
        <v>45431</v>
      </c>
      <c r="L3" s="73">
        <f>'BAR BB| Open rates'!L3</f>
        <v>45436</v>
      </c>
      <c r="M3" s="73">
        <f>'BAR BB| Open rates'!M3</f>
        <v>45438</v>
      </c>
      <c r="N3" s="73">
        <f>'BAR BB| Open rates'!N3</f>
        <v>45443</v>
      </c>
      <c r="O3" s="73">
        <f>'BAR BB| Open rates'!O3</f>
        <v>45444</v>
      </c>
      <c r="P3" s="73">
        <f>'BAR BB| Open rates'!P3</f>
        <v>45446</v>
      </c>
      <c r="Q3" s="73">
        <f>'BAR BB| Open rates'!Q3</f>
        <v>45451</v>
      </c>
      <c r="R3" s="73">
        <f>'BAR BB| Open rates'!R3</f>
        <v>45452</v>
      </c>
      <c r="S3" s="73">
        <f>'BAR BB| Open rates'!S3</f>
        <v>45457</v>
      </c>
      <c r="T3" s="73">
        <f>'BAR BB| Open rates'!T3</f>
        <v>45460</v>
      </c>
      <c r="U3" s="73">
        <f>'BAR BB| Open rates'!U3</f>
        <v>45465</v>
      </c>
      <c r="V3" s="73">
        <f>'BAR BB| Open rates'!V3</f>
        <v>45468</v>
      </c>
      <c r="W3" s="73">
        <f>'BAR BB| Open rates'!W3</f>
        <v>45471</v>
      </c>
      <c r="X3" s="73">
        <f>'BAR BB| Open rates'!X3</f>
        <v>45473</v>
      </c>
      <c r="Y3" s="73">
        <f>'BAR BB| Open rates'!Y3</f>
        <v>45474</v>
      </c>
      <c r="Z3" s="73">
        <f>'BAR BB| Open rates'!Z3</f>
        <v>45478</v>
      </c>
      <c r="AA3" s="73">
        <f>'BAR BB| Open rates'!AA3</f>
        <v>45481</v>
      </c>
      <c r="AB3" s="73">
        <f>'BAR BB| Open rates'!AB3</f>
        <v>45485</v>
      </c>
      <c r="AC3" s="73">
        <f>'BAR BB| Open rates'!AC3</f>
        <v>45488</v>
      </c>
      <c r="AD3" s="73">
        <f>'BAR BB| Open rates'!AD3</f>
        <v>45492</v>
      </c>
      <c r="AE3" s="73">
        <f>'BAR BB| Open rates'!AE3</f>
        <v>45495</v>
      </c>
      <c r="AF3" s="73">
        <f>'BAR BB| Open rates'!AF3</f>
        <v>45499</v>
      </c>
      <c r="AG3" s="73">
        <f>'BAR BB| Open rates'!AG3</f>
        <v>45502</v>
      </c>
      <c r="AH3" s="73">
        <f>'BAR BB| Open rates'!AH3</f>
        <v>45505</v>
      </c>
      <c r="AI3" s="73">
        <f>'BAR BB| Open rates'!AI3</f>
        <v>45506</v>
      </c>
      <c r="AJ3" s="73">
        <f>'BAR BB| Open rates'!AJ3</f>
        <v>45509</v>
      </c>
      <c r="AK3" s="73">
        <f>'BAR BB| Open rates'!AK3</f>
        <v>45513</v>
      </c>
      <c r="AL3" s="73">
        <f>'BAR BB| Open rates'!AL3</f>
        <v>45516</v>
      </c>
      <c r="AM3" s="73">
        <f>'BAR BB| Open rates'!AM3</f>
        <v>45520</v>
      </c>
      <c r="AN3" s="73">
        <f>'BAR BB| Open rates'!AN3</f>
        <v>45523</v>
      </c>
      <c r="AO3" s="73">
        <f>'BAR BB| Open rates'!AO3</f>
        <v>45526</v>
      </c>
      <c r="AP3" s="73">
        <f>'BAR BB| Open rates'!AP3</f>
        <v>45532</v>
      </c>
      <c r="AQ3" s="73">
        <f>'BAR BB| Open rates'!AQ3</f>
        <v>45534</v>
      </c>
      <c r="AR3" s="73">
        <f>'BAR BB| Open rates'!AR3</f>
        <v>45536</v>
      </c>
      <c r="AS3" s="73">
        <f>'BAR BB| Open rates'!AS3</f>
        <v>45537</v>
      </c>
      <c r="AT3" s="73">
        <f>'BAR BB| Open rates'!AT3</f>
        <v>45541</v>
      </c>
      <c r="AU3" s="73">
        <f>'BAR BB| Open rates'!AU3</f>
        <v>45544</v>
      </c>
      <c r="AV3" s="73">
        <f>'BAR BB| Open rates'!AV3</f>
        <v>45548</v>
      </c>
      <c r="AW3" s="73">
        <f>'BAR BB| Open rates'!AW3</f>
        <v>45551</v>
      </c>
      <c r="AX3" s="73">
        <f>'BAR BB| Open rates'!AX3</f>
        <v>45555</v>
      </c>
      <c r="AY3" s="73">
        <f>'BAR BB| Open rates'!AY3</f>
        <v>45558</v>
      </c>
      <c r="AZ3" s="73">
        <f>'BAR BB| Open rates'!AZ3</f>
        <v>45562</v>
      </c>
      <c r="BA3" s="73">
        <f>'BAR BB| Open rates'!BA3</f>
        <v>45565</v>
      </c>
    </row>
    <row r="4" spans="1:53" s="11" customFormat="1" ht="28.5" customHeight="1" x14ac:dyDescent="0.2">
      <c r="A4" s="8"/>
      <c r="B4" s="73">
        <f>'BAR BB| Open rates'!B4</f>
        <v>45401</v>
      </c>
      <c r="C4" s="73">
        <f>'BAR BB| Open rates'!C4</f>
        <v>45402</v>
      </c>
      <c r="D4" s="73">
        <f>'BAR BB| Open rates'!D4</f>
        <v>45407</v>
      </c>
      <c r="E4" s="73">
        <f>'BAR BB| Open rates'!E4</f>
        <v>45412</v>
      </c>
      <c r="F4" s="73">
        <f>'BAR BB| Open rates'!F4</f>
        <v>45416</v>
      </c>
      <c r="G4" s="73">
        <f>'BAR BB| Open rates'!G4</f>
        <v>45420</v>
      </c>
      <c r="H4" s="73">
        <f>'BAR BB| Open rates'!H4</f>
        <v>45423</v>
      </c>
      <c r="I4" s="73">
        <f>'BAR BB| Open rates'!I4</f>
        <v>45428</v>
      </c>
      <c r="J4" s="73">
        <f>'BAR BB| Open rates'!J4</f>
        <v>45430</v>
      </c>
      <c r="K4" s="73">
        <f>'BAR BB| Open rates'!K4</f>
        <v>45435</v>
      </c>
      <c r="L4" s="73">
        <f>'BAR BB| Open rates'!L4</f>
        <v>45437</v>
      </c>
      <c r="M4" s="73">
        <f>'BAR BB| Open rates'!M4</f>
        <v>45442</v>
      </c>
      <c r="N4" s="73">
        <f>'BAR BB| Open rates'!N4</f>
        <v>45443</v>
      </c>
      <c r="O4" s="73">
        <f>'BAR BB| Open rates'!O4</f>
        <v>45445</v>
      </c>
      <c r="P4" s="73">
        <f>'BAR BB| Open rates'!P4</f>
        <v>45450</v>
      </c>
      <c r="Q4" s="73">
        <f>'BAR BB| Open rates'!Q4</f>
        <v>45451</v>
      </c>
      <c r="R4" s="73">
        <f>'BAR BB| Open rates'!R4</f>
        <v>45456</v>
      </c>
      <c r="S4" s="73">
        <f>'BAR BB| Open rates'!S4</f>
        <v>45459</v>
      </c>
      <c r="T4" s="73">
        <f>'BAR BB| Open rates'!T4</f>
        <v>45464</v>
      </c>
      <c r="U4" s="73">
        <f>'BAR BB| Open rates'!U4</f>
        <v>45467</v>
      </c>
      <c r="V4" s="73">
        <f>'BAR BB| Open rates'!V4</f>
        <v>45470</v>
      </c>
      <c r="W4" s="73">
        <f>'BAR BB| Open rates'!W4</f>
        <v>45472</v>
      </c>
      <c r="X4" s="73">
        <f>'BAR BB| Open rates'!X4</f>
        <v>45473</v>
      </c>
      <c r="Y4" s="73">
        <f>'BAR BB| Open rates'!Y4</f>
        <v>45477</v>
      </c>
      <c r="Z4" s="73">
        <f>'BAR BB| Open rates'!Z4</f>
        <v>45480</v>
      </c>
      <c r="AA4" s="73">
        <f>'BAR BB| Open rates'!AA4</f>
        <v>45484</v>
      </c>
      <c r="AB4" s="73">
        <f>'BAR BB| Open rates'!AB4</f>
        <v>45487</v>
      </c>
      <c r="AC4" s="73">
        <f>'BAR BB| Open rates'!AC4</f>
        <v>45491</v>
      </c>
      <c r="AD4" s="73">
        <f>'BAR BB| Open rates'!AD4</f>
        <v>45494</v>
      </c>
      <c r="AE4" s="73">
        <f>'BAR BB| Open rates'!AE4</f>
        <v>45498</v>
      </c>
      <c r="AF4" s="73">
        <f>'BAR BB| Open rates'!AF4</f>
        <v>45501</v>
      </c>
      <c r="AG4" s="73">
        <f>'BAR BB| Open rates'!AG4</f>
        <v>45504</v>
      </c>
      <c r="AH4" s="73">
        <f>'BAR BB| Open rates'!AH4</f>
        <v>45505</v>
      </c>
      <c r="AI4" s="73">
        <f>'BAR BB| Open rates'!AI4</f>
        <v>45508</v>
      </c>
      <c r="AJ4" s="73">
        <f>'BAR BB| Open rates'!AJ4</f>
        <v>45512</v>
      </c>
      <c r="AK4" s="73">
        <f>'BAR BB| Open rates'!AK4</f>
        <v>45515</v>
      </c>
      <c r="AL4" s="73">
        <f>'BAR BB| Open rates'!AL4</f>
        <v>45519</v>
      </c>
      <c r="AM4" s="73">
        <f>'BAR BB| Open rates'!AM4</f>
        <v>45522</v>
      </c>
      <c r="AN4" s="73">
        <f>'BAR BB| Open rates'!AN4</f>
        <v>45525</v>
      </c>
      <c r="AO4" s="73">
        <f>'BAR BB| Open rates'!AO4</f>
        <v>45531</v>
      </c>
      <c r="AP4" s="73">
        <f>'BAR BB| Open rates'!AP4</f>
        <v>45533</v>
      </c>
      <c r="AQ4" s="73">
        <f>'BAR BB| Open rates'!AQ4</f>
        <v>45535</v>
      </c>
      <c r="AR4" s="73">
        <f>'BAR BB| Open rates'!AR4</f>
        <v>45536</v>
      </c>
      <c r="AS4" s="73">
        <f>'BAR BB| Open rates'!AS4</f>
        <v>45540</v>
      </c>
      <c r="AT4" s="73">
        <f>'BAR BB| Open rates'!AT4</f>
        <v>45543</v>
      </c>
      <c r="AU4" s="73">
        <f>'BAR BB| Open rates'!AU4</f>
        <v>45547</v>
      </c>
      <c r="AV4" s="73">
        <f>'BAR BB| Open rates'!AV4</f>
        <v>45550</v>
      </c>
      <c r="AW4" s="73">
        <f>'BAR BB| Open rates'!AW4</f>
        <v>45554</v>
      </c>
      <c r="AX4" s="73">
        <f>'BAR BB| Open rates'!AX4</f>
        <v>45557</v>
      </c>
      <c r="AY4" s="73">
        <f>'BAR BB| Open rates'!AY4</f>
        <v>45561</v>
      </c>
      <c r="AZ4" s="73">
        <f>'BAR BB| Open rates'!AZ4</f>
        <v>45564</v>
      </c>
      <c r="BA4" s="73">
        <f>'BAR BB| Open rates'!BA4</f>
        <v>45565</v>
      </c>
    </row>
    <row r="5" spans="1:53" s="14" customFormat="1" ht="12" customHeight="1" x14ac:dyDescent="0.2">
      <c r="A5" s="33" t="s">
        <v>53</v>
      </c>
    </row>
    <row r="6" spans="1:53" s="14" customFormat="1" ht="12" customHeight="1" x14ac:dyDescent="0.2">
      <c r="A6" s="33">
        <v>1</v>
      </c>
      <c r="B6" s="84">
        <f>'BAR BB| Open rates'!B6*0.82</f>
        <v>6478</v>
      </c>
      <c r="C6" s="84">
        <f>'BAR BB| Open rates'!C6*0.82</f>
        <v>6478</v>
      </c>
      <c r="D6" s="84">
        <f>'BAR BB| Open rates'!D6*0.82</f>
        <v>4592</v>
      </c>
      <c r="E6" s="84">
        <f>'BAR BB| Open rates'!E6*0.82</f>
        <v>5658</v>
      </c>
      <c r="F6" s="84">
        <f>'BAR BB| Open rates'!F6*0.82</f>
        <v>5658</v>
      </c>
      <c r="G6" s="84">
        <f>'BAR BB| Open rates'!G6*0.82</f>
        <v>5658</v>
      </c>
      <c r="H6" s="84">
        <f>'BAR BB| Open rates'!H6*0.82</f>
        <v>7298</v>
      </c>
      <c r="I6" s="84">
        <f>'BAR BB| Open rates'!I6*0.82</f>
        <v>4592</v>
      </c>
      <c r="J6" s="84">
        <f>'BAR BB| Open rates'!J6*0.82</f>
        <v>5658</v>
      </c>
      <c r="K6" s="84">
        <f>'BAR BB| Open rates'!K6*0.82</f>
        <v>4592</v>
      </c>
      <c r="L6" s="84">
        <f>'BAR BB| Open rates'!L6*0.82</f>
        <v>5658</v>
      </c>
      <c r="M6" s="84">
        <f>'BAR BB| Open rates'!M6*0.82</f>
        <v>5658</v>
      </c>
      <c r="N6" s="84">
        <f>'BAR BB| Open rates'!N6*0.82</f>
        <v>6478</v>
      </c>
      <c r="O6" s="84">
        <f>'BAR BB| Open rates'!O6*0.82</f>
        <v>6478</v>
      </c>
      <c r="P6" s="84">
        <f>'BAR BB| Open rates'!P6*0.82</f>
        <v>8117.9999999999991</v>
      </c>
      <c r="Q6" s="84">
        <f>'BAR BB| Open rates'!Q6*0.82</f>
        <v>6478</v>
      </c>
      <c r="R6" s="84">
        <f>'BAR BB| Open rates'!R6*0.82</f>
        <v>4592</v>
      </c>
      <c r="S6" s="84">
        <f>'BAR BB| Open rates'!S6*0.82</f>
        <v>4592</v>
      </c>
      <c r="T6" s="84">
        <f>'BAR BB| Open rates'!T6*0.82</f>
        <v>8938</v>
      </c>
      <c r="U6" s="84">
        <f>'BAR BB| Open rates'!U6*0.82</f>
        <v>6478</v>
      </c>
      <c r="V6" s="84">
        <f>'BAR BB| Open rates'!V6*0.82</f>
        <v>6478</v>
      </c>
      <c r="W6" s="84">
        <f>'BAR BB| Open rates'!W6*0.82</f>
        <v>8117.9999999999991</v>
      </c>
      <c r="X6" s="84">
        <f>'BAR BB| Open rates'!X6*0.82</f>
        <v>8117.9999999999991</v>
      </c>
      <c r="Y6" s="84">
        <f>'BAR BB| Open rates'!Y6*0.82</f>
        <v>6478</v>
      </c>
      <c r="Z6" s="84">
        <f>'BAR BB| Open rates'!Z6*0.82</f>
        <v>7298</v>
      </c>
      <c r="AA6" s="84">
        <f>'BAR BB| Open rates'!AA6*0.82</f>
        <v>6478</v>
      </c>
      <c r="AB6" s="84">
        <f>'BAR BB| Open rates'!AB6*0.82</f>
        <v>7298</v>
      </c>
      <c r="AC6" s="84">
        <f>'BAR BB| Open rates'!AC6*0.82</f>
        <v>6478</v>
      </c>
      <c r="AD6" s="84">
        <f>'BAR BB| Open rates'!AD6*0.82</f>
        <v>7298</v>
      </c>
      <c r="AE6" s="84">
        <f>'BAR BB| Open rates'!AE6*0.82</f>
        <v>6478</v>
      </c>
      <c r="AF6" s="84">
        <f>'BAR BB| Open rates'!AF6*0.82</f>
        <v>7298</v>
      </c>
      <c r="AG6" s="84">
        <f>'BAR BB| Open rates'!AG6*0.82</f>
        <v>6478</v>
      </c>
      <c r="AH6" s="84">
        <f>'BAR BB| Open rates'!AH6*0.82</f>
        <v>6478</v>
      </c>
      <c r="AI6" s="84">
        <f>'BAR BB| Open rates'!AI6*0.82</f>
        <v>7298</v>
      </c>
      <c r="AJ6" s="84">
        <f>'BAR BB| Open rates'!AJ6*0.82</f>
        <v>7298</v>
      </c>
      <c r="AK6" s="84">
        <f>'BAR BB| Open rates'!AK6*0.82</f>
        <v>8117.9999999999991</v>
      </c>
      <c r="AL6" s="84">
        <f>'BAR BB| Open rates'!AL6*0.82</f>
        <v>7298</v>
      </c>
      <c r="AM6" s="84">
        <f>'BAR BB| Open rates'!AM6*0.82</f>
        <v>8117.9999999999991</v>
      </c>
      <c r="AN6" s="84">
        <f>'BAR BB| Open rates'!AN6*0.82</f>
        <v>7298</v>
      </c>
      <c r="AO6" s="84">
        <f>'BAR BB| Open rates'!AO6*0.82</f>
        <v>8117.9999999999991</v>
      </c>
      <c r="AP6" s="84">
        <f>'BAR BB| Open rates'!AP6*0.82</f>
        <v>7298</v>
      </c>
      <c r="AQ6" s="84">
        <f>'BAR BB| Open rates'!AQ6*0.82</f>
        <v>7298</v>
      </c>
      <c r="AR6" s="84">
        <f>'BAR BB| Open rates'!AR6*0.82</f>
        <v>7298</v>
      </c>
      <c r="AS6" s="84">
        <f>'BAR BB| Open rates'!AS6*0.82</f>
        <v>5658</v>
      </c>
      <c r="AT6" s="84">
        <f>'BAR BB| Open rates'!AT6*0.82</f>
        <v>6478</v>
      </c>
      <c r="AU6" s="84">
        <f>'BAR BB| Open rates'!AU6*0.82</f>
        <v>5658</v>
      </c>
      <c r="AV6" s="84">
        <f>'BAR BB| Open rates'!AV6*0.82</f>
        <v>6478</v>
      </c>
      <c r="AW6" s="84">
        <f>'BAR BB| Open rates'!AW6*0.82</f>
        <v>5658</v>
      </c>
      <c r="AX6" s="84">
        <f>'BAR BB| Open rates'!AX6*0.82</f>
        <v>6478</v>
      </c>
      <c r="AY6" s="84">
        <f>'BAR BB| Open rates'!AY6*0.82</f>
        <v>5658</v>
      </c>
      <c r="AZ6" s="84">
        <f>'BAR BB| Open rates'!AZ6*0.82</f>
        <v>6478</v>
      </c>
      <c r="BA6" s="84">
        <f>'BAR BB| Open rates'!BA6*0.82</f>
        <v>5658</v>
      </c>
    </row>
    <row r="7" spans="1:53" s="14" customFormat="1" ht="12" customHeight="1" x14ac:dyDescent="0.2">
      <c r="A7" s="33">
        <v>2</v>
      </c>
      <c r="B7" s="84">
        <f>'BAR BB| Open rates'!B7*0.82</f>
        <v>7462</v>
      </c>
      <c r="C7" s="84">
        <f>'BAR BB| Open rates'!C7*0.82</f>
        <v>7462</v>
      </c>
      <c r="D7" s="84">
        <f>'BAR BB| Open rates'!D7*0.82</f>
        <v>5576</v>
      </c>
      <c r="E7" s="84">
        <f>'BAR BB| Open rates'!E7*0.82</f>
        <v>6642</v>
      </c>
      <c r="F7" s="84">
        <f>'BAR BB| Open rates'!F7*0.82</f>
        <v>6642</v>
      </c>
      <c r="G7" s="84">
        <f>'BAR BB| Open rates'!G7*0.82</f>
        <v>6642</v>
      </c>
      <c r="H7" s="84">
        <f>'BAR BB| Open rates'!H7*0.82</f>
        <v>8282</v>
      </c>
      <c r="I7" s="84">
        <f>'BAR BB| Open rates'!I7*0.82</f>
        <v>5576</v>
      </c>
      <c r="J7" s="84">
        <f>'BAR BB| Open rates'!J7*0.82</f>
        <v>6642</v>
      </c>
      <c r="K7" s="84">
        <f>'BAR BB| Open rates'!K7*0.82</f>
        <v>5576</v>
      </c>
      <c r="L7" s="84">
        <f>'BAR BB| Open rates'!L7*0.82</f>
        <v>6642</v>
      </c>
      <c r="M7" s="84">
        <f>'BAR BB| Open rates'!M7*0.82</f>
        <v>6642</v>
      </c>
      <c r="N7" s="84">
        <f>'BAR BB| Open rates'!N7*0.82</f>
        <v>7462</v>
      </c>
      <c r="O7" s="84">
        <f>'BAR BB| Open rates'!O7*0.82</f>
        <v>7462</v>
      </c>
      <c r="P7" s="84">
        <f>'BAR BB| Open rates'!P7*0.82</f>
        <v>9102</v>
      </c>
      <c r="Q7" s="84">
        <f>'BAR BB| Open rates'!Q7*0.82</f>
        <v>7462</v>
      </c>
      <c r="R7" s="84">
        <f>'BAR BB| Open rates'!R7*0.82</f>
        <v>5576</v>
      </c>
      <c r="S7" s="84">
        <f>'BAR BB| Open rates'!S7*0.82</f>
        <v>5576</v>
      </c>
      <c r="T7" s="84">
        <f>'BAR BB| Open rates'!T7*0.82</f>
        <v>9922</v>
      </c>
      <c r="U7" s="84">
        <f>'BAR BB| Open rates'!U7*0.82</f>
        <v>7462</v>
      </c>
      <c r="V7" s="84">
        <f>'BAR BB| Open rates'!V7*0.82</f>
        <v>7462</v>
      </c>
      <c r="W7" s="84">
        <f>'BAR BB| Open rates'!W7*0.82</f>
        <v>9102</v>
      </c>
      <c r="X7" s="84">
        <f>'BAR BB| Open rates'!X7*0.82</f>
        <v>9102</v>
      </c>
      <c r="Y7" s="84">
        <f>'BAR BB| Open rates'!Y7*0.82</f>
        <v>7462</v>
      </c>
      <c r="Z7" s="84">
        <f>'BAR BB| Open rates'!Z7*0.82</f>
        <v>8282</v>
      </c>
      <c r="AA7" s="84">
        <f>'BAR BB| Open rates'!AA7*0.82</f>
        <v>7462</v>
      </c>
      <c r="AB7" s="84">
        <f>'BAR BB| Open rates'!AB7*0.82</f>
        <v>8282</v>
      </c>
      <c r="AC7" s="84">
        <f>'BAR BB| Open rates'!AC7*0.82</f>
        <v>7462</v>
      </c>
      <c r="AD7" s="84">
        <f>'BAR BB| Open rates'!AD7*0.82</f>
        <v>8282</v>
      </c>
      <c r="AE7" s="84">
        <f>'BAR BB| Open rates'!AE7*0.82</f>
        <v>7462</v>
      </c>
      <c r="AF7" s="84">
        <f>'BAR BB| Open rates'!AF7*0.82</f>
        <v>8282</v>
      </c>
      <c r="AG7" s="84">
        <f>'BAR BB| Open rates'!AG7*0.82</f>
        <v>7462</v>
      </c>
      <c r="AH7" s="84">
        <f>'BAR BB| Open rates'!AH7*0.82</f>
        <v>7462</v>
      </c>
      <c r="AI7" s="84">
        <f>'BAR BB| Open rates'!AI7*0.82</f>
        <v>8282</v>
      </c>
      <c r="AJ7" s="84">
        <f>'BAR BB| Open rates'!AJ7*0.82</f>
        <v>8282</v>
      </c>
      <c r="AK7" s="84">
        <f>'BAR BB| Open rates'!AK7*0.82</f>
        <v>9102</v>
      </c>
      <c r="AL7" s="84">
        <f>'BAR BB| Open rates'!AL7*0.82</f>
        <v>8282</v>
      </c>
      <c r="AM7" s="84">
        <f>'BAR BB| Open rates'!AM7*0.82</f>
        <v>9102</v>
      </c>
      <c r="AN7" s="84">
        <f>'BAR BB| Open rates'!AN7*0.82</f>
        <v>8282</v>
      </c>
      <c r="AO7" s="84">
        <f>'BAR BB| Open rates'!AO7*0.82</f>
        <v>9102</v>
      </c>
      <c r="AP7" s="84">
        <f>'BAR BB| Open rates'!AP7*0.82</f>
        <v>8282</v>
      </c>
      <c r="AQ7" s="84">
        <f>'BAR BB| Open rates'!AQ7*0.82</f>
        <v>8282</v>
      </c>
      <c r="AR7" s="84">
        <f>'BAR BB| Open rates'!AR7*0.82</f>
        <v>8282</v>
      </c>
      <c r="AS7" s="84">
        <f>'BAR BB| Open rates'!AS7*0.82</f>
        <v>6642</v>
      </c>
      <c r="AT7" s="84">
        <f>'BAR BB| Open rates'!AT7*0.82</f>
        <v>7462</v>
      </c>
      <c r="AU7" s="84">
        <f>'BAR BB| Open rates'!AU7*0.82</f>
        <v>6642</v>
      </c>
      <c r="AV7" s="84">
        <f>'BAR BB| Open rates'!AV7*0.82</f>
        <v>7462</v>
      </c>
      <c r="AW7" s="84">
        <f>'BAR BB| Open rates'!AW7*0.82</f>
        <v>6642</v>
      </c>
      <c r="AX7" s="84">
        <f>'BAR BB| Open rates'!AX7*0.82</f>
        <v>7462</v>
      </c>
      <c r="AY7" s="84">
        <f>'BAR BB| Open rates'!AY7*0.82</f>
        <v>6642</v>
      </c>
      <c r="AZ7" s="84">
        <f>'BAR BB| Open rates'!AZ7*0.82</f>
        <v>7462</v>
      </c>
      <c r="BA7" s="84">
        <f>'BAR BB| Open rates'!BA7*0.82</f>
        <v>6642</v>
      </c>
    </row>
    <row r="8" spans="1:53"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row>
    <row r="9" spans="1:53" s="14" customFormat="1" ht="12" customHeight="1" x14ac:dyDescent="0.2">
      <c r="A9" s="33">
        <v>1</v>
      </c>
      <c r="B9" s="84">
        <f>'BAR BB| Open rates'!B9*0.82</f>
        <v>8117.9999999999991</v>
      </c>
      <c r="C9" s="84">
        <f>'BAR BB| Open rates'!C9*0.82</f>
        <v>8117.9999999999991</v>
      </c>
      <c r="D9" s="84">
        <f>'BAR BB| Open rates'!D9*0.82</f>
        <v>6232</v>
      </c>
      <c r="E9" s="84">
        <f>'BAR BB| Open rates'!E9*0.82</f>
        <v>7298</v>
      </c>
      <c r="F9" s="84">
        <f>'BAR BB| Open rates'!F9*0.82</f>
        <v>7298</v>
      </c>
      <c r="G9" s="84">
        <f>'BAR BB| Open rates'!G9*0.82</f>
        <v>7298</v>
      </c>
      <c r="H9" s="84">
        <f>'BAR BB| Open rates'!H9*0.82</f>
        <v>8938</v>
      </c>
      <c r="I9" s="84">
        <f>'BAR BB| Open rates'!I9*0.82</f>
        <v>6232</v>
      </c>
      <c r="J9" s="84">
        <f>'BAR BB| Open rates'!J9*0.82</f>
        <v>7298</v>
      </c>
      <c r="K9" s="84">
        <f>'BAR BB| Open rates'!K9*0.82</f>
        <v>6232</v>
      </c>
      <c r="L9" s="84">
        <f>'BAR BB| Open rates'!L9*0.82</f>
        <v>7298</v>
      </c>
      <c r="M9" s="84">
        <f>'BAR BB| Open rates'!M9*0.82</f>
        <v>7298</v>
      </c>
      <c r="N9" s="84">
        <f>'BAR BB| Open rates'!N9*0.82</f>
        <v>8117.9999999999991</v>
      </c>
      <c r="O9" s="84">
        <f>'BAR BB| Open rates'!O9*0.82</f>
        <v>8117.9999999999991</v>
      </c>
      <c r="P9" s="84">
        <f>'BAR BB| Open rates'!P9*0.82</f>
        <v>9758</v>
      </c>
      <c r="Q9" s="84">
        <f>'BAR BB| Open rates'!Q9*0.82</f>
        <v>8117.9999999999991</v>
      </c>
      <c r="R9" s="84">
        <f>'BAR BB| Open rates'!R9*0.82</f>
        <v>6232</v>
      </c>
      <c r="S9" s="84">
        <f>'BAR BB| Open rates'!S9*0.82</f>
        <v>6232</v>
      </c>
      <c r="T9" s="84">
        <f>'BAR BB| Open rates'!T9*0.82</f>
        <v>10578</v>
      </c>
      <c r="U9" s="84">
        <f>'BAR BB| Open rates'!U9*0.82</f>
        <v>8117.9999999999991</v>
      </c>
      <c r="V9" s="84">
        <f>'BAR BB| Open rates'!V9*0.82</f>
        <v>8117.9999999999991</v>
      </c>
      <c r="W9" s="84">
        <f>'BAR BB| Open rates'!W9*0.82</f>
        <v>9758</v>
      </c>
      <c r="X9" s="84">
        <f>'BAR BB| Open rates'!X9*0.82</f>
        <v>9758</v>
      </c>
      <c r="Y9" s="84">
        <f>'BAR BB| Open rates'!Y9*0.82</f>
        <v>8117.9999999999991</v>
      </c>
      <c r="Z9" s="84">
        <f>'BAR BB| Open rates'!Z9*0.82</f>
        <v>8938</v>
      </c>
      <c r="AA9" s="84">
        <f>'BAR BB| Open rates'!AA9*0.82</f>
        <v>8117.9999999999991</v>
      </c>
      <c r="AB9" s="84">
        <f>'BAR BB| Open rates'!AB9*0.82</f>
        <v>8938</v>
      </c>
      <c r="AC9" s="84">
        <f>'BAR BB| Open rates'!AC9*0.82</f>
        <v>8117.9999999999991</v>
      </c>
      <c r="AD9" s="84">
        <f>'BAR BB| Open rates'!AD9*0.82</f>
        <v>8938</v>
      </c>
      <c r="AE9" s="84">
        <f>'BAR BB| Open rates'!AE9*0.82</f>
        <v>8117.9999999999991</v>
      </c>
      <c r="AF9" s="84">
        <f>'BAR BB| Open rates'!AF9*0.82</f>
        <v>8938</v>
      </c>
      <c r="AG9" s="84">
        <f>'BAR BB| Open rates'!AG9*0.82</f>
        <v>8117.9999999999991</v>
      </c>
      <c r="AH9" s="84">
        <f>'BAR BB| Open rates'!AH9*0.82</f>
        <v>8117.9999999999991</v>
      </c>
      <c r="AI9" s="84">
        <f>'BAR BB| Open rates'!AI9*0.82</f>
        <v>8938</v>
      </c>
      <c r="AJ9" s="84">
        <f>'BAR BB| Open rates'!AJ9*0.82</f>
        <v>8938</v>
      </c>
      <c r="AK9" s="84">
        <f>'BAR BB| Open rates'!AK9*0.82</f>
        <v>9758</v>
      </c>
      <c r="AL9" s="84">
        <f>'BAR BB| Open rates'!AL9*0.82</f>
        <v>8938</v>
      </c>
      <c r="AM9" s="84">
        <f>'BAR BB| Open rates'!AM9*0.82</f>
        <v>9758</v>
      </c>
      <c r="AN9" s="84">
        <f>'BAR BB| Open rates'!AN9*0.82</f>
        <v>8938</v>
      </c>
      <c r="AO9" s="84">
        <f>'BAR BB| Open rates'!AO9*0.82</f>
        <v>9758</v>
      </c>
      <c r="AP9" s="84">
        <f>'BAR BB| Open rates'!AP9*0.82</f>
        <v>8938</v>
      </c>
      <c r="AQ9" s="84">
        <f>'BAR BB| Open rates'!AQ9*0.82</f>
        <v>8938</v>
      </c>
      <c r="AR9" s="84">
        <f>'BAR BB| Open rates'!AR9*0.82</f>
        <v>8938</v>
      </c>
      <c r="AS9" s="84">
        <f>'BAR BB| Open rates'!AS9*0.82</f>
        <v>7298</v>
      </c>
      <c r="AT9" s="84">
        <f>'BAR BB| Open rates'!AT9*0.82</f>
        <v>8117.9999999999991</v>
      </c>
      <c r="AU9" s="84">
        <f>'BAR BB| Open rates'!AU9*0.82</f>
        <v>7298</v>
      </c>
      <c r="AV9" s="84">
        <f>'BAR BB| Open rates'!AV9*0.82</f>
        <v>8117.9999999999991</v>
      </c>
      <c r="AW9" s="84">
        <f>'BAR BB| Open rates'!AW9*0.82</f>
        <v>7298</v>
      </c>
      <c r="AX9" s="84">
        <f>'BAR BB| Open rates'!AX9*0.82</f>
        <v>8117.9999999999991</v>
      </c>
      <c r="AY9" s="84">
        <f>'BAR BB| Open rates'!AY9*0.82</f>
        <v>7298</v>
      </c>
      <c r="AZ9" s="84">
        <f>'BAR BB| Open rates'!AZ9*0.82</f>
        <v>8117.9999999999991</v>
      </c>
      <c r="BA9" s="84">
        <f>'BAR BB| Open rates'!BA9*0.82</f>
        <v>7298</v>
      </c>
    </row>
    <row r="10" spans="1:53" s="14" customFormat="1" ht="12" customHeight="1" x14ac:dyDescent="0.2">
      <c r="A10" s="33">
        <v>2</v>
      </c>
      <c r="B10" s="84">
        <f>'BAR BB| Open rates'!B10*0.82</f>
        <v>9102</v>
      </c>
      <c r="C10" s="84">
        <f>'BAR BB| Open rates'!C10*0.82</f>
        <v>9102</v>
      </c>
      <c r="D10" s="84">
        <f>'BAR BB| Open rates'!D10*0.82</f>
        <v>7216</v>
      </c>
      <c r="E10" s="84">
        <f>'BAR BB| Open rates'!E10*0.82</f>
        <v>8282</v>
      </c>
      <c r="F10" s="84">
        <f>'BAR BB| Open rates'!F10*0.82</f>
        <v>8282</v>
      </c>
      <c r="G10" s="84">
        <f>'BAR BB| Open rates'!G10*0.82</f>
        <v>8282</v>
      </c>
      <c r="H10" s="84">
        <f>'BAR BB| Open rates'!H10*0.82</f>
        <v>9922</v>
      </c>
      <c r="I10" s="84">
        <f>'BAR BB| Open rates'!I10*0.82</f>
        <v>7216</v>
      </c>
      <c r="J10" s="84">
        <f>'BAR BB| Open rates'!J10*0.82</f>
        <v>8282</v>
      </c>
      <c r="K10" s="84">
        <f>'BAR BB| Open rates'!K10*0.82</f>
        <v>7216</v>
      </c>
      <c r="L10" s="84">
        <f>'BAR BB| Open rates'!L10*0.82</f>
        <v>8282</v>
      </c>
      <c r="M10" s="84">
        <f>'BAR BB| Open rates'!M10*0.82</f>
        <v>8282</v>
      </c>
      <c r="N10" s="84">
        <f>'BAR BB| Open rates'!N10*0.82</f>
        <v>9102</v>
      </c>
      <c r="O10" s="84">
        <f>'BAR BB| Open rates'!O10*0.82</f>
        <v>9102</v>
      </c>
      <c r="P10" s="84">
        <f>'BAR BB| Open rates'!P10*0.82</f>
        <v>10742</v>
      </c>
      <c r="Q10" s="84">
        <f>'BAR BB| Open rates'!Q10*0.82</f>
        <v>9102</v>
      </c>
      <c r="R10" s="84">
        <f>'BAR BB| Open rates'!R10*0.82</f>
        <v>7216</v>
      </c>
      <c r="S10" s="84">
        <f>'BAR BB| Open rates'!S10*0.82</f>
        <v>7216</v>
      </c>
      <c r="T10" s="84">
        <f>'BAR BB| Open rates'!T10*0.82</f>
        <v>11562</v>
      </c>
      <c r="U10" s="84">
        <f>'BAR BB| Open rates'!U10*0.82</f>
        <v>9102</v>
      </c>
      <c r="V10" s="84">
        <f>'BAR BB| Open rates'!V10*0.82</f>
        <v>9102</v>
      </c>
      <c r="W10" s="84">
        <f>'BAR BB| Open rates'!W10*0.82</f>
        <v>10742</v>
      </c>
      <c r="X10" s="84">
        <f>'BAR BB| Open rates'!X10*0.82</f>
        <v>10742</v>
      </c>
      <c r="Y10" s="84">
        <f>'BAR BB| Open rates'!Y10*0.82</f>
        <v>9102</v>
      </c>
      <c r="Z10" s="84">
        <f>'BAR BB| Open rates'!Z10*0.82</f>
        <v>9922</v>
      </c>
      <c r="AA10" s="84">
        <f>'BAR BB| Open rates'!AA10*0.82</f>
        <v>9102</v>
      </c>
      <c r="AB10" s="84">
        <f>'BAR BB| Open rates'!AB10*0.82</f>
        <v>9922</v>
      </c>
      <c r="AC10" s="84">
        <f>'BAR BB| Open rates'!AC10*0.82</f>
        <v>9102</v>
      </c>
      <c r="AD10" s="84">
        <f>'BAR BB| Open rates'!AD10*0.82</f>
        <v>9922</v>
      </c>
      <c r="AE10" s="84">
        <f>'BAR BB| Open rates'!AE10*0.82</f>
        <v>9102</v>
      </c>
      <c r="AF10" s="84">
        <f>'BAR BB| Open rates'!AF10*0.82</f>
        <v>9922</v>
      </c>
      <c r="AG10" s="84">
        <f>'BAR BB| Open rates'!AG10*0.82</f>
        <v>9102</v>
      </c>
      <c r="AH10" s="84">
        <f>'BAR BB| Open rates'!AH10*0.82</f>
        <v>9102</v>
      </c>
      <c r="AI10" s="84">
        <f>'BAR BB| Open rates'!AI10*0.82</f>
        <v>9922</v>
      </c>
      <c r="AJ10" s="84">
        <f>'BAR BB| Open rates'!AJ10*0.82</f>
        <v>9922</v>
      </c>
      <c r="AK10" s="84">
        <f>'BAR BB| Open rates'!AK10*0.82</f>
        <v>10742</v>
      </c>
      <c r="AL10" s="84">
        <f>'BAR BB| Open rates'!AL10*0.82</f>
        <v>9922</v>
      </c>
      <c r="AM10" s="84">
        <f>'BAR BB| Open rates'!AM10*0.82</f>
        <v>10742</v>
      </c>
      <c r="AN10" s="84">
        <f>'BAR BB| Open rates'!AN10*0.82</f>
        <v>9922</v>
      </c>
      <c r="AO10" s="84">
        <f>'BAR BB| Open rates'!AO10*0.82</f>
        <v>10742</v>
      </c>
      <c r="AP10" s="84">
        <f>'BAR BB| Open rates'!AP10*0.82</f>
        <v>9922</v>
      </c>
      <c r="AQ10" s="84">
        <f>'BAR BB| Open rates'!AQ10*0.82</f>
        <v>9922</v>
      </c>
      <c r="AR10" s="84">
        <f>'BAR BB| Open rates'!AR10*0.82</f>
        <v>9922</v>
      </c>
      <c r="AS10" s="84">
        <f>'BAR BB| Open rates'!AS10*0.82</f>
        <v>8282</v>
      </c>
      <c r="AT10" s="84">
        <f>'BAR BB| Open rates'!AT10*0.82</f>
        <v>9102</v>
      </c>
      <c r="AU10" s="84">
        <f>'BAR BB| Open rates'!AU10*0.82</f>
        <v>8282</v>
      </c>
      <c r="AV10" s="84">
        <f>'BAR BB| Open rates'!AV10*0.82</f>
        <v>9102</v>
      </c>
      <c r="AW10" s="84">
        <f>'BAR BB| Open rates'!AW10*0.82</f>
        <v>8282</v>
      </c>
      <c r="AX10" s="84">
        <f>'BAR BB| Open rates'!AX10*0.82</f>
        <v>9102</v>
      </c>
      <c r="AY10" s="84">
        <f>'BAR BB| Open rates'!AY10*0.82</f>
        <v>8282</v>
      </c>
      <c r="AZ10" s="84">
        <f>'BAR BB| Open rates'!AZ10*0.82</f>
        <v>9102</v>
      </c>
      <c r="BA10" s="84">
        <f>'BAR BB| Open rates'!BA10*0.82</f>
        <v>8282</v>
      </c>
    </row>
    <row r="11" spans="1:53"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row>
    <row r="12" spans="1:53" s="14" customFormat="1" ht="12" customHeight="1" x14ac:dyDescent="0.2">
      <c r="A12" s="33">
        <v>1</v>
      </c>
      <c r="B12" s="84">
        <f>'BAR BB| Open rates'!B12*0.82</f>
        <v>8938</v>
      </c>
      <c r="C12" s="84">
        <f>'BAR BB| Open rates'!C12*0.82</f>
        <v>8938</v>
      </c>
      <c r="D12" s="84">
        <f>'BAR BB| Open rates'!D12*0.82</f>
        <v>7052</v>
      </c>
      <c r="E12" s="84">
        <f>'BAR BB| Open rates'!E12*0.82</f>
        <v>8117.9999999999991</v>
      </c>
      <c r="F12" s="84">
        <f>'BAR BB| Open rates'!F12*0.82</f>
        <v>8117.9999999999991</v>
      </c>
      <c r="G12" s="84">
        <f>'BAR BB| Open rates'!G12*0.82</f>
        <v>8117.9999999999991</v>
      </c>
      <c r="H12" s="84">
        <f>'BAR BB| Open rates'!H12*0.82</f>
        <v>9758</v>
      </c>
      <c r="I12" s="84">
        <f>'BAR BB| Open rates'!I12*0.82</f>
        <v>7052</v>
      </c>
      <c r="J12" s="84">
        <f>'BAR BB| Open rates'!J12*0.82</f>
        <v>8117.9999999999991</v>
      </c>
      <c r="K12" s="84">
        <f>'BAR BB| Open rates'!K12*0.82</f>
        <v>7052</v>
      </c>
      <c r="L12" s="84">
        <f>'BAR BB| Open rates'!L12*0.82</f>
        <v>8117.9999999999991</v>
      </c>
      <c r="M12" s="84">
        <f>'BAR BB| Open rates'!M12*0.82</f>
        <v>8117.9999999999991</v>
      </c>
      <c r="N12" s="84">
        <f>'BAR BB| Open rates'!N12*0.82</f>
        <v>8938</v>
      </c>
      <c r="O12" s="84">
        <f>'BAR BB| Open rates'!O12*0.82</f>
        <v>8938</v>
      </c>
      <c r="P12" s="84">
        <f>'BAR BB| Open rates'!P12*0.82</f>
        <v>10578</v>
      </c>
      <c r="Q12" s="84">
        <f>'BAR BB| Open rates'!Q12*0.82</f>
        <v>8938</v>
      </c>
      <c r="R12" s="84">
        <f>'BAR BB| Open rates'!R12*0.82</f>
        <v>7052</v>
      </c>
      <c r="S12" s="84">
        <f>'BAR BB| Open rates'!S12*0.82</f>
        <v>7052</v>
      </c>
      <c r="T12" s="84">
        <f>'BAR BB| Open rates'!T12*0.82</f>
        <v>11398</v>
      </c>
      <c r="U12" s="84">
        <f>'BAR BB| Open rates'!U12*0.82</f>
        <v>8938</v>
      </c>
      <c r="V12" s="84">
        <f>'BAR BB| Open rates'!V12*0.82</f>
        <v>8938</v>
      </c>
      <c r="W12" s="84">
        <f>'BAR BB| Open rates'!W12*0.82</f>
        <v>10578</v>
      </c>
      <c r="X12" s="84">
        <f>'BAR BB| Open rates'!X12*0.82</f>
        <v>10578</v>
      </c>
      <c r="Y12" s="84">
        <f>'BAR BB| Open rates'!Y12*0.82</f>
        <v>8938</v>
      </c>
      <c r="Z12" s="84">
        <f>'BAR BB| Open rates'!Z12*0.82</f>
        <v>9758</v>
      </c>
      <c r="AA12" s="84">
        <f>'BAR BB| Open rates'!AA12*0.82</f>
        <v>8938</v>
      </c>
      <c r="AB12" s="84">
        <f>'BAR BB| Open rates'!AB12*0.82</f>
        <v>9758</v>
      </c>
      <c r="AC12" s="84">
        <f>'BAR BB| Open rates'!AC12*0.82</f>
        <v>8938</v>
      </c>
      <c r="AD12" s="84">
        <f>'BAR BB| Open rates'!AD12*0.82</f>
        <v>9758</v>
      </c>
      <c r="AE12" s="84">
        <f>'BAR BB| Open rates'!AE12*0.82</f>
        <v>8938</v>
      </c>
      <c r="AF12" s="84">
        <f>'BAR BB| Open rates'!AF12*0.82</f>
        <v>9758</v>
      </c>
      <c r="AG12" s="84">
        <f>'BAR BB| Open rates'!AG12*0.82</f>
        <v>8938</v>
      </c>
      <c r="AH12" s="84">
        <f>'BAR BB| Open rates'!AH12*0.82</f>
        <v>8938</v>
      </c>
      <c r="AI12" s="84">
        <f>'BAR BB| Open rates'!AI12*0.82</f>
        <v>9758</v>
      </c>
      <c r="AJ12" s="84">
        <f>'BAR BB| Open rates'!AJ12*0.82</f>
        <v>9758</v>
      </c>
      <c r="AK12" s="84">
        <f>'BAR BB| Open rates'!AK12*0.82</f>
        <v>10578</v>
      </c>
      <c r="AL12" s="84">
        <f>'BAR BB| Open rates'!AL12*0.82</f>
        <v>9758</v>
      </c>
      <c r="AM12" s="84">
        <f>'BAR BB| Open rates'!AM12*0.82</f>
        <v>10578</v>
      </c>
      <c r="AN12" s="84">
        <f>'BAR BB| Open rates'!AN12*0.82</f>
        <v>9758</v>
      </c>
      <c r="AO12" s="84">
        <f>'BAR BB| Open rates'!AO12*0.82</f>
        <v>10578</v>
      </c>
      <c r="AP12" s="84">
        <f>'BAR BB| Open rates'!AP12*0.82</f>
        <v>9758</v>
      </c>
      <c r="AQ12" s="84">
        <f>'BAR BB| Open rates'!AQ12*0.82</f>
        <v>9758</v>
      </c>
      <c r="AR12" s="84">
        <f>'BAR BB| Open rates'!AR12*0.82</f>
        <v>9758</v>
      </c>
      <c r="AS12" s="84">
        <f>'BAR BB| Open rates'!AS12*0.82</f>
        <v>8117.9999999999991</v>
      </c>
      <c r="AT12" s="84">
        <f>'BAR BB| Open rates'!AT12*0.82</f>
        <v>8938</v>
      </c>
      <c r="AU12" s="84">
        <f>'BAR BB| Open rates'!AU12*0.82</f>
        <v>8117.9999999999991</v>
      </c>
      <c r="AV12" s="84">
        <f>'BAR BB| Open rates'!AV12*0.82</f>
        <v>8938</v>
      </c>
      <c r="AW12" s="84">
        <f>'BAR BB| Open rates'!AW12*0.82</f>
        <v>8117.9999999999991</v>
      </c>
      <c r="AX12" s="84">
        <f>'BAR BB| Open rates'!AX12*0.82</f>
        <v>8938</v>
      </c>
      <c r="AY12" s="84">
        <f>'BAR BB| Open rates'!AY12*0.82</f>
        <v>8117.9999999999991</v>
      </c>
      <c r="AZ12" s="84">
        <f>'BAR BB| Open rates'!AZ12*0.82</f>
        <v>8938</v>
      </c>
      <c r="BA12" s="84">
        <f>'BAR BB| Open rates'!BA12*0.82</f>
        <v>8117.9999999999991</v>
      </c>
    </row>
    <row r="13" spans="1:53" s="14" customFormat="1" ht="12" customHeight="1" x14ac:dyDescent="0.2">
      <c r="A13" s="33">
        <v>2</v>
      </c>
      <c r="B13" s="84">
        <f>'BAR BB| Open rates'!B13*0.82</f>
        <v>9922</v>
      </c>
      <c r="C13" s="84">
        <f>'BAR BB| Open rates'!C13*0.82</f>
        <v>9922</v>
      </c>
      <c r="D13" s="84">
        <f>'BAR BB| Open rates'!D13*0.82</f>
        <v>8035.9999999999991</v>
      </c>
      <c r="E13" s="84">
        <f>'BAR BB| Open rates'!E13*0.82</f>
        <v>9102</v>
      </c>
      <c r="F13" s="84">
        <f>'BAR BB| Open rates'!F13*0.82</f>
        <v>9102</v>
      </c>
      <c r="G13" s="84">
        <f>'BAR BB| Open rates'!G13*0.82</f>
        <v>9102</v>
      </c>
      <c r="H13" s="84">
        <f>'BAR BB| Open rates'!H13*0.82</f>
        <v>10742</v>
      </c>
      <c r="I13" s="84">
        <f>'BAR BB| Open rates'!I13*0.82</f>
        <v>8035.9999999999991</v>
      </c>
      <c r="J13" s="84">
        <f>'BAR BB| Open rates'!J13*0.82</f>
        <v>9102</v>
      </c>
      <c r="K13" s="84">
        <f>'BAR BB| Open rates'!K13*0.82</f>
        <v>8035.9999999999991</v>
      </c>
      <c r="L13" s="84">
        <f>'BAR BB| Open rates'!L13*0.82</f>
        <v>9102</v>
      </c>
      <c r="M13" s="84">
        <f>'BAR BB| Open rates'!M13*0.82</f>
        <v>9102</v>
      </c>
      <c r="N13" s="84">
        <f>'BAR BB| Open rates'!N13*0.82</f>
        <v>9922</v>
      </c>
      <c r="O13" s="84">
        <f>'BAR BB| Open rates'!O13*0.82</f>
        <v>9922</v>
      </c>
      <c r="P13" s="84">
        <f>'BAR BB| Open rates'!P13*0.82</f>
        <v>11562</v>
      </c>
      <c r="Q13" s="84">
        <f>'BAR BB| Open rates'!Q13*0.82</f>
        <v>9922</v>
      </c>
      <c r="R13" s="84">
        <f>'BAR BB| Open rates'!R13*0.82</f>
        <v>8035.9999999999991</v>
      </c>
      <c r="S13" s="84">
        <f>'BAR BB| Open rates'!S13*0.82</f>
        <v>8035.9999999999991</v>
      </c>
      <c r="T13" s="84">
        <f>'BAR BB| Open rates'!T13*0.82</f>
        <v>12382</v>
      </c>
      <c r="U13" s="84">
        <f>'BAR BB| Open rates'!U13*0.82</f>
        <v>9922</v>
      </c>
      <c r="V13" s="84">
        <f>'BAR BB| Open rates'!V13*0.82</f>
        <v>9922</v>
      </c>
      <c r="W13" s="84">
        <f>'BAR BB| Open rates'!W13*0.82</f>
        <v>11562</v>
      </c>
      <c r="X13" s="84">
        <f>'BAR BB| Open rates'!X13*0.82</f>
        <v>11562</v>
      </c>
      <c r="Y13" s="84">
        <f>'BAR BB| Open rates'!Y13*0.82</f>
        <v>9922</v>
      </c>
      <c r="Z13" s="84">
        <f>'BAR BB| Open rates'!Z13*0.82</f>
        <v>10742</v>
      </c>
      <c r="AA13" s="84">
        <f>'BAR BB| Open rates'!AA13*0.82</f>
        <v>9922</v>
      </c>
      <c r="AB13" s="84">
        <f>'BAR BB| Open rates'!AB13*0.82</f>
        <v>10742</v>
      </c>
      <c r="AC13" s="84">
        <f>'BAR BB| Open rates'!AC13*0.82</f>
        <v>9922</v>
      </c>
      <c r="AD13" s="84">
        <f>'BAR BB| Open rates'!AD13*0.82</f>
        <v>10742</v>
      </c>
      <c r="AE13" s="84">
        <f>'BAR BB| Open rates'!AE13*0.82</f>
        <v>9922</v>
      </c>
      <c r="AF13" s="84">
        <f>'BAR BB| Open rates'!AF13*0.82</f>
        <v>10742</v>
      </c>
      <c r="AG13" s="84">
        <f>'BAR BB| Open rates'!AG13*0.82</f>
        <v>9922</v>
      </c>
      <c r="AH13" s="84">
        <f>'BAR BB| Open rates'!AH13*0.82</f>
        <v>9922</v>
      </c>
      <c r="AI13" s="84">
        <f>'BAR BB| Open rates'!AI13*0.82</f>
        <v>10742</v>
      </c>
      <c r="AJ13" s="84">
        <f>'BAR BB| Open rates'!AJ13*0.82</f>
        <v>10742</v>
      </c>
      <c r="AK13" s="84">
        <f>'BAR BB| Open rates'!AK13*0.82</f>
        <v>11562</v>
      </c>
      <c r="AL13" s="84">
        <f>'BAR BB| Open rates'!AL13*0.82</f>
        <v>10742</v>
      </c>
      <c r="AM13" s="84">
        <f>'BAR BB| Open rates'!AM13*0.82</f>
        <v>11562</v>
      </c>
      <c r="AN13" s="84">
        <f>'BAR BB| Open rates'!AN13*0.82</f>
        <v>10742</v>
      </c>
      <c r="AO13" s="84">
        <f>'BAR BB| Open rates'!AO13*0.82</f>
        <v>11562</v>
      </c>
      <c r="AP13" s="84">
        <f>'BAR BB| Open rates'!AP13*0.82</f>
        <v>10742</v>
      </c>
      <c r="AQ13" s="84">
        <f>'BAR BB| Open rates'!AQ13*0.82</f>
        <v>10742</v>
      </c>
      <c r="AR13" s="84">
        <f>'BAR BB| Open rates'!AR13*0.82</f>
        <v>10742</v>
      </c>
      <c r="AS13" s="84">
        <f>'BAR BB| Open rates'!AS13*0.82</f>
        <v>9102</v>
      </c>
      <c r="AT13" s="84">
        <f>'BAR BB| Open rates'!AT13*0.82</f>
        <v>9922</v>
      </c>
      <c r="AU13" s="84">
        <f>'BAR BB| Open rates'!AU13*0.82</f>
        <v>9102</v>
      </c>
      <c r="AV13" s="84">
        <f>'BAR BB| Open rates'!AV13*0.82</f>
        <v>9922</v>
      </c>
      <c r="AW13" s="84">
        <f>'BAR BB| Open rates'!AW13*0.82</f>
        <v>9102</v>
      </c>
      <c r="AX13" s="84">
        <f>'BAR BB| Open rates'!AX13*0.82</f>
        <v>9922</v>
      </c>
      <c r="AY13" s="84">
        <f>'BAR BB| Open rates'!AY13*0.82</f>
        <v>9102</v>
      </c>
      <c r="AZ13" s="84">
        <f>'BAR BB| Open rates'!AZ13*0.82</f>
        <v>9922</v>
      </c>
      <c r="BA13" s="84">
        <f>'BAR BB| Open rates'!BA13*0.82</f>
        <v>9102</v>
      </c>
    </row>
    <row r="14" spans="1:53"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row>
    <row r="15" spans="1:53" s="14" customFormat="1" ht="12" customHeight="1" x14ac:dyDescent="0.2">
      <c r="A15" s="42" t="s">
        <v>159</v>
      </c>
      <c r="B15" s="84">
        <f>'BAR BB| Open rates'!B15*0.82</f>
        <v>11890</v>
      </c>
      <c r="C15" s="84">
        <f>'BAR BB| Open rates'!C15*0.82</f>
        <v>11890</v>
      </c>
      <c r="D15" s="84">
        <f>'BAR BB| Open rates'!D15*0.82</f>
        <v>10004</v>
      </c>
      <c r="E15" s="84">
        <f>'BAR BB| Open rates'!E15*0.82</f>
        <v>11070</v>
      </c>
      <c r="F15" s="84">
        <f>'BAR BB| Open rates'!F15*0.82</f>
        <v>11070</v>
      </c>
      <c r="G15" s="84">
        <f>'BAR BB| Open rates'!G15*0.82</f>
        <v>11070</v>
      </c>
      <c r="H15" s="84">
        <f>'BAR BB| Open rates'!H15*0.82</f>
        <v>12710</v>
      </c>
      <c r="I15" s="84">
        <f>'BAR BB| Open rates'!I15*0.82</f>
        <v>10004</v>
      </c>
      <c r="J15" s="84">
        <f>'BAR BB| Open rates'!J15*0.82</f>
        <v>11070</v>
      </c>
      <c r="K15" s="84">
        <f>'BAR BB| Open rates'!K15*0.82</f>
        <v>10004</v>
      </c>
      <c r="L15" s="84">
        <f>'BAR BB| Open rates'!L15*0.82</f>
        <v>11070</v>
      </c>
      <c r="M15" s="84">
        <f>'BAR BB| Open rates'!M15*0.82</f>
        <v>11070</v>
      </c>
      <c r="N15" s="84">
        <f>'BAR BB| Open rates'!N15*0.82</f>
        <v>11890</v>
      </c>
      <c r="O15" s="84">
        <f>'BAR BB| Open rates'!O15*0.82</f>
        <v>11890</v>
      </c>
      <c r="P15" s="84">
        <f>'BAR BB| Open rates'!P15*0.82</f>
        <v>13530</v>
      </c>
      <c r="Q15" s="84">
        <f>'BAR BB| Open rates'!Q15*0.82</f>
        <v>11890</v>
      </c>
      <c r="R15" s="84">
        <f>'BAR BB| Open rates'!R15*0.82</f>
        <v>10004</v>
      </c>
      <c r="S15" s="84">
        <f>'BAR BB| Open rates'!S15*0.82</f>
        <v>10004</v>
      </c>
      <c r="T15" s="84">
        <f>'BAR BB| Open rates'!T15*0.82</f>
        <v>14350</v>
      </c>
      <c r="U15" s="84">
        <f>'BAR BB| Open rates'!U15*0.82</f>
        <v>11890</v>
      </c>
      <c r="V15" s="84">
        <f>'BAR BB| Open rates'!V15*0.82</f>
        <v>11890</v>
      </c>
      <c r="W15" s="84">
        <f>'BAR BB| Open rates'!W15*0.82</f>
        <v>13530</v>
      </c>
      <c r="X15" s="84">
        <f>'BAR BB| Open rates'!X15*0.82</f>
        <v>13530</v>
      </c>
      <c r="Y15" s="84">
        <f>'BAR BB| Open rates'!Y15*0.82</f>
        <v>12710</v>
      </c>
      <c r="Z15" s="84">
        <f>'BAR BB| Open rates'!Z15*0.82</f>
        <v>13530</v>
      </c>
      <c r="AA15" s="84">
        <f>'BAR BB| Open rates'!AA15*0.82</f>
        <v>12710</v>
      </c>
      <c r="AB15" s="84">
        <f>'BAR BB| Open rates'!AB15*0.82</f>
        <v>13530</v>
      </c>
      <c r="AC15" s="84">
        <f>'BAR BB| Open rates'!AC15*0.82</f>
        <v>12710</v>
      </c>
      <c r="AD15" s="84">
        <f>'BAR BB| Open rates'!AD15*0.82</f>
        <v>13530</v>
      </c>
      <c r="AE15" s="84">
        <f>'BAR BB| Open rates'!AE15*0.82</f>
        <v>12710</v>
      </c>
      <c r="AF15" s="84">
        <f>'BAR BB| Open rates'!AF15*0.82</f>
        <v>13530</v>
      </c>
      <c r="AG15" s="84">
        <f>'BAR BB| Open rates'!AG15*0.82</f>
        <v>12710</v>
      </c>
      <c r="AH15" s="84">
        <f>'BAR BB| Open rates'!AH15*0.82</f>
        <v>12710</v>
      </c>
      <c r="AI15" s="84">
        <f>'BAR BB| Open rates'!AI15*0.82</f>
        <v>13530</v>
      </c>
      <c r="AJ15" s="84">
        <f>'BAR BB| Open rates'!AJ15*0.82</f>
        <v>13530</v>
      </c>
      <c r="AK15" s="84">
        <f>'BAR BB| Open rates'!AK15*0.82</f>
        <v>14350</v>
      </c>
      <c r="AL15" s="84">
        <f>'BAR BB| Open rates'!AL15*0.82</f>
        <v>13530</v>
      </c>
      <c r="AM15" s="84">
        <f>'BAR BB| Open rates'!AM15*0.82</f>
        <v>14350</v>
      </c>
      <c r="AN15" s="84">
        <f>'BAR BB| Open rates'!AN15*0.82</f>
        <v>13530</v>
      </c>
      <c r="AO15" s="84">
        <f>'BAR BB| Open rates'!AO15*0.82</f>
        <v>14350</v>
      </c>
      <c r="AP15" s="84">
        <f>'BAR BB| Open rates'!AP15*0.82</f>
        <v>13530</v>
      </c>
      <c r="AQ15" s="84">
        <f>'BAR BB| Open rates'!AQ15*0.82</f>
        <v>13530</v>
      </c>
      <c r="AR15" s="84">
        <f>'BAR BB| Open rates'!AR15*0.82</f>
        <v>12710</v>
      </c>
      <c r="AS15" s="84">
        <f>'BAR BB| Open rates'!AS15*0.82</f>
        <v>11070</v>
      </c>
      <c r="AT15" s="84">
        <f>'BAR BB| Open rates'!AT15*0.82</f>
        <v>11890</v>
      </c>
      <c r="AU15" s="84">
        <f>'BAR BB| Open rates'!AU15*0.82</f>
        <v>11070</v>
      </c>
      <c r="AV15" s="84">
        <f>'BAR BB| Open rates'!AV15*0.82</f>
        <v>11890</v>
      </c>
      <c r="AW15" s="84">
        <f>'BAR BB| Open rates'!AW15*0.82</f>
        <v>11070</v>
      </c>
      <c r="AX15" s="84">
        <f>'BAR BB| Open rates'!AX15*0.82</f>
        <v>11890</v>
      </c>
      <c r="AY15" s="84">
        <f>'BAR BB| Open rates'!AY15*0.82</f>
        <v>11070</v>
      </c>
      <c r="AZ15" s="84">
        <f>'BAR BB| Open rates'!AZ15*0.82</f>
        <v>11890</v>
      </c>
      <c r="BA15" s="84">
        <f>'BAR BB| Open rates'!BA15*0.82</f>
        <v>11070</v>
      </c>
    </row>
    <row r="16" spans="1:53" s="14" customFormat="1" ht="12" customHeight="1" x14ac:dyDescent="0.2">
      <c r="A16" s="33"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row>
    <row r="17" spans="1:53" s="14" customFormat="1" ht="12" customHeight="1" x14ac:dyDescent="0.2">
      <c r="A17" s="42" t="s">
        <v>159</v>
      </c>
      <c r="B17" s="84">
        <f>'BAR BB| Open rates'!B17*0.82</f>
        <v>12300</v>
      </c>
      <c r="C17" s="84">
        <f>'BAR BB| Open rates'!C17*0.82</f>
        <v>12300</v>
      </c>
      <c r="D17" s="84">
        <f>'BAR BB| Open rates'!D17*0.82</f>
        <v>10414</v>
      </c>
      <c r="E17" s="84">
        <f>'BAR BB| Open rates'!E17*0.82</f>
        <v>11480</v>
      </c>
      <c r="F17" s="84">
        <f>'BAR BB| Open rates'!F17*0.82</f>
        <v>11480</v>
      </c>
      <c r="G17" s="84">
        <f>'BAR BB| Open rates'!G17*0.82</f>
        <v>11480</v>
      </c>
      <c r="H17" s="84">
        <f>'BAR BB| Open rates'!H17*0.82</f>
        <v>13120</v>
      </c>
      <c r="I17" s="84">
        <f>'BAR BB| Open rates'!I17*0.82</f>
        <v>10414</v>
      </c>
      <c r="J17" s="84">
        <f>'BAR BB| Open rates'!J17*0.82</f>
        <v>11480</v>
      </c>
      <c r="K17" s="84">
        <f>'BAR BB| Open rates'!K17*0.82</f>
        <v>10414</v>
      </c>
      <c r="L17" s="84">
        <f>'BAR BB| Open rates'!L17*0.82</f>
        <v>11480</v>
      </c>
      <c r="M17" s="84">
        <f>'BAR BB| Open rates'!M17*0.82</f>
        <v>11480</v>
      </c>
      <c r="N17" s="84">
        <f>'BAR BB| Open rates'!N17*0.82</f>
        <v>12300</v>
      </c>
      <c r="O17" s="84">
        <f>'BAR BB| Open rates'!O17*0.82</f>
        <v>12300</v>
      </c>
      <c r="P17" s="84">
        <f>'BAR BB| Open rates'!P17*0.82</f>
        <v>13940</v>
      </c>
      <c r="Q17" s="84">
        <f>'BAR BB| Open rates'!Q17*0.82</f>
        <v>12300</v>
      </c>
      <c r="R17" s="84">
        <f>'BAR BB| Open rates'!R17*0.82</f>
        <v>10414</v>
      </c>
      <c r="S17" s="84">
        <f>'BAR BB| Open rates'!S17*0.82</f>
        <v>10414</v>
      </c>
      <c r="T17" s="84">
        <f>'BAR BB| Open rates'!T17*0.82</f>
        <v>14760</v>
      </c>
      <c r="U17" s="84">
        <f>'BAR BB| Open rates'!U17*0.82</f>
        <v>12300</v>
      </c>
      <c r="V17" s="84">
        <f>'BAR BB| Open rates'!V17*0.82</f>
        <v>12300</v>
      </c>
      <c r="W17" s="84">
        <f>'BAR BB| Open rates'!W17*0.82</f>
        <v>13940</v>
      </c>
      <c r="X17" s="84">
        <f>'BAR BB| Open rates'!X17*0.82</f>
        <v>13940</v>
      </c>
      <c r="Y17" s="84">
        <f>'BAR BB| Open rates'!Y17*0.82</f>
        <v>14350</v>
      </c>
      <c r="Z17" s="84">
        <f>'BAR BB| Open rates'!Z17*0.82</f>
        <v>15170</v>
      </c>
      <c r="AA17" s="84">
        <f>'BAR BB| Open rates'!AA17*0.82</f>
        <v>14350</v>
      </c>
      <c r="AB17" s="84">
        <f>'BAR BB| Open rates'!AB17*0.82</f>
        <v>15170</v>
      </c>
      <c r="AC17" s="84">
        <f>'BAR BB| Open rates'!AC17*0.82</f>
        <v>14350</v>
      </c>
      <c r="AD17" s="84">
        <f>'BAR BB| Open rates'!AD17*0.82</f>
        <v>15170</v>
      </c>
      <c r="AE17" s="84">
        <f>'BAR BB| Open rates'!AE17*0.82</f>
        <v>14350</v>
      </c>
      <c r="AF17" s="84">
        <f>'BAR BB| Open rates'!AF17*0.82</f>
        <v>15170</v>
      </c>
      <c r="AG17" s="84">
        <f>'BAR BB| Open rates'!AG17*0.82</f>
        <v>14350</v>
      </c>
      <c r="AH17" s="84">
        <f>'BAR BB| Open rates'!AH17*0.82</f>
        <v>14350</v>
      </c>
      <c r="AI17" s="84">
        <f>'BAR BB| Open rates'!AI17*0.82</f>
        <v>15170</v>
      </c>
      <c r="AJ17" s="84">
        <f>'BAR BB| Open rates'!AJ17*0.82</f>
        <v>15170</v>
      </c>
      <c r="AK17" s="84">
        <f>'BAR BB| Open rates'!AK17*0.82</f>
        <v>15989.999999999998</v>
      </c>
      <c r="AL17" s="84">
        <f>'BAR BB| Open rates'!AL17*0.82</f>
        <v>15170</v>
      </c>
      <c r="AM17" s="84">
        <f>'BAR BB| Open rates'!AM17*0.82</f>
        <v>15989.999999999998</v>
      </c>
      <c r="AN17" s="84">
        <f>'BAR BB| Open rates'!AN17*0.82</f>
        <v>15170</v>
      </c>
      <c r="AO17" s="84">
        <f>'BAR BB| Open rates'!AO17*0.82</f>
        <v>15989.999999999998</v>
      </c>
      <c r="AP17" s="84">
        <f>'BAR BB| Open rates'!AP17*0.82</f>
        <v>15170</v>
      </c>
      <c r="AQ17" s="84">
        <f>'BAR BB| Open rates'!AQ17*0.82</f>
        <v>15170</v>
      </c>
      <c r="AR17" s="84">
        <f>'BAR BB| Open rates'!AR17*0.82</f>
        <v>13120</v>
      </c>
      <c r="AS17" s="84">
        <f>'BAR BB| Open rates'!AS17*0.82</f>
        <v>11480</v>
      </c>
      <c r="AT17" s="84">
        <f>'BAR BB| Open rates'!AT17*0.82</f>
        <v>12300</v>
      </c>
      <c r="AU17" s="84">
        <f>'BAR BB| Open rates'!AU17*0.82</f>
        <v>11480</v>
      </c>
      <c r="AV17" s="84">
        <f>'BAR BB| Open rates'!AV17*0.82</f>
        <v>12300</v>
      </c>
      <c r="AW17" s="84">
        <f>'BAR BB| Open rates'!AW17*0.82</f>
        <v>11480</v>
      </c>
      <c r="AX17" s="84">
        <f>'BAR BB| Open rates'!AX17*0.82</f>
        <v>12300</v>
      </c>
      <c r="AY17" s="84">
        <f>'BAR BB| Open rates'!AY17*0.82</f>
        <v>11480</v>
      </c>
      <c r="AZ17" s="84">
        <f>'BAR BB| Open rates'!AZ17*0.82</f>
        <v>12300</v>
      </c>
      <c r="BA17" s="84">
        <f>'BAR BB| Open rates'!BA17*0.82</f>
        <v>11480</v>
      </c>
    </row>
    <row r="18" spans="1:53" s="14" customFormat="1" ht="12" customHeight="1" x14ac:dyDescent="0.2">
      <c r="A18" s="33"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row>
    <row r="19" spans="1:53" s="14" customFormat="1" ht="12" customHeight="1" x14ac:dyDescent="0.2">
      <c r="A19" s="42" t="s">
        <v>8</v>
      </c>
      <c r="B19" s="84">
        <f>'BAR BB| Open rates'!B19*0.82</f>
        <v>13858</v>
      </c>
      <c r="C19" s="84">
        <f>'BAR BB| Open rates'!C19*0.82</f>
        <v>13858</v>
      </c>
      <c r="D19" s="84">
        <f>'BAR BB| Open rates'!D19*0.82</f>
        <v>11972</v>
      </c>
      <c r="E19" s="84">
        <f>'BAR BB| Open rates'!E19*0.82</f>
        <v>13038</v>
      </c>
      <c r="F19" s="84">
        <f>'BAR BB| Open rates'!F19*0.82</f>
        <v>13038</v>
      </c>
      <c r="G19" s="84">
        <f>'BAR BB| Open rates'!G19*0.82</f>
        <v>13038</v>
      </c>
      <c r="H19" s="84">
        <f>'BAR BB| Open rates'!H19*0.82</f>
        <v>14678</v>
      </c>
      <c r="I19" s="84">
        <f>'BAR BB| Open rates'!I19*0.82</f>
        <v>11972</v>
      </c>
      <c r="J19" s="84">
        <f>'BAR BB| Open rates'!J19*0.82</f>
        <v>13038</v>
      </c>
      <c r="K19" s="84">
        <f>'BAR BB| Open rates'!K19*0.82</f>
        <v>11972</v>
      </c>
      <c r="L19" s="84">
        <f>'BAR BB| Open rates'!L19*0.82</f>
        <v>13038</v>
      </c>
      <c r="M19" s="84">
        <f>'BAR BB| Open rates'!M19*0.82</f>
        <v>13038</v>
      </c>
      <c r="N19" s="84">
        <f>'BAR BB| Open rates'!N19*0.82</f>
        <v>13858</v>
      </c>
      <c r="O19" s="84">
        <f>'BAR BB| Open rates'!O19*0.82</f>
        <v>13858</v>
      </c>
      <c r="P19" s="84">
        <f>'BAR BB| Open rates'!P19*0.82</f>
        <v>15497.999999999998</v>
      </c>
      <c r="Q19" s="84">
        <f>'BAR BB| Open rates'!Q19*0.82</f>
        <v>13858</v>
      </c>
      <c r="R19" s="84">
        <f>'BAR BB| Open rates'!R19*0.82</f>
        <v>11972</v>
      </c>
      <c r="S19" s="84">
        <f>'BAR BB| Open rates'!S19*0.82</f>
        <v>11972</v>
      </c>
      <c r="T19" s="84">
        <f>'BAR BB| Open rates'!T19*0.82</f>
        <v>16317.999999999998</v>
      </c>
      <c r="U19" s="84">
        <f>'BAR BB| Open rates'!U19*0.82</f>
        <v>13858</v>
      </c>
      <c r="V19" s="84">
        <f>'BAR BB| Open rates'!V19*0.82</f>
        <v>13858</v>
      </c>
      <c r="W19" s="84">
        <f>'BAR BB| Open rates'!W19*0.82</f>
        <v>15497.999999999998</v>
      </c>
      <c r="X19" s="84">
        <f>'BAR BB| Open rates'!X19*0.82</f>
        <v>15497.999999999998</v>
      </c>
      <c r="Y19" s="84">
        <f>'BAR BB| Open rates'!Y19*0.82</f>
        <v>18778</v>
      </c>
      <c r="Z19" s="84">
        <f>'BAR BB| Open rates'!Z19*0.82</f>
        <v>19598</v>
      </c>
      <c r="AA19" s="84">
        <f>'BAR BB| Open rates'!AA19*0.82</f>
        <v>18778</v>
      </c>
      <c r="AB19" s="84">
        <f>'BAR BB| Open rates'!AB19*0.82</f>
        <v>19598</v>
      </c>
      <c r="AC19" s="84">
        <f>'BAR BB| Open rates'!AC19*0.82</f>
        <v>18778</v>
      </c>
      <c r="AD19" s="84">
        <f>'BAR BB| Open rates'!AD19*0.82</f>
        <v>19598</v>
      </c>
      <c r="AE19" s="84">
        <f>'BAR BB| Open rates'!AE19*0.82</f>
        <v>18778</v>
      </c>
      <c r="AF19" s="84">
        <f>'BAR BB| Open rates'!AF19*0.82</f>
        <v>19598</v>
      </c>
      <c r="AG19" s="84">
        <f>'BAR BB| Open rates'!AG19*0.82</f>
        <v>18778</v>
      </c>
      <c r="AH19" s="84">
        <f>'BAR BB| Open rates'!AH19*0.82</f>
        <v>18778</v>
      </c>
      <c r="AI19" s="84">
        <f>'BAR BB| Open rates'!AI19*0.82</f>
        <v>19598</v>
      </c>
      <c r="AJ19" s="84">
        <f>'BAR BB| Open rates'!AJ19*0.82</f>
        <v>19598</v>
      </c>
      <c r="AK19" s="84">
        <f>'BAR BB| Open rates'!AK19*0.82</f>
        <v>20418</v>
      </c>
      <c r="AL19" s="84">
        <f>'BAR BB| Open rates'!AL19*0.82</f>
        <v>19598</v>
      </c>
      <c r="AM19" s="84">
        <f>'BAR BB| Open rates'!AM19*0.82</f>
        <v>20418</v>
      </c>
      <c r="AN19" s="84">
        <f>'BAR BB| Open rates'!AN19*0.82</f>
        <v>19598</v>
      </c>
      <c r="AO19" s="84">
        <f>'BAR BB| Open rates'!AO19*0.82</f>
        <v>20418</v>
      </c>
      <c r="AP19" s="84">
        <f>'BAR BB| Open rates'!AP19*0.82</f>
        <v>19598</v>
      </c>
      <c r="AQ19" s="84">
        <f>'BAR BB| Open rates'!AQ19*0.82</f>
        <v>19598</v>
      </c>
      <c r="AR19" s="84">
        <f>'BAR BB| Open rates'!AR19*0.82</f>
        <v>14678</v>
      </c>
      <c r="AS19" s="84">
        <f>'BAR BB| Open rates'!AS19*0.82</f>
        <v>13038</v>
      </c>
      <c r="AT19" s="84">
        <f>'BAR BB| Open rates'!AT19*0.82</f>
        <v>13858</v>
      </c>
      <c r="AU19" s="84">
        <f>'BAR BB| Open rates'!AU19*0.82</f>
        <v>13038</v>
      </c>
      <c r="AV19" s="84">
        <f>'BAR BB| Open rates'!AV19*0.82</f>
        <v>13858</v>
      </c>
      <c r="AW19" s="84">
        <f>'BAR BB| Open rates'!AW19*0.82</f>
        <v>13038</v>
      </c>
      <c r="AX19" s="84">
        <f>'BAR BB| Open rates'!AX19*0.82</f>
        <v>13858</v>
      </c>
      <c r="AY19" s="84">
        <f>'BAR BB| Open rates'!AY19*0.82</f>
        <v>13038</v>
      </c>
      <c r="AZ19" s="84">
        <f>'BAR BB| Open rates'!AZ19*0.82</f>
        <v>13858</v>
      </c>
      <c r="BA19" s="84">
        <f>'BAR BB| Open rates'!BA19*0.82</f>
        <v>13038</v>
      </c>
    </row>
    <row r="20" spans="1:53"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row>
    <row r="21" spans="1:53" s="14" customFormat="1" ht="12" customHeight="1" x14ac:dyDescent="0.2">
      <c r="A21" s="42" t="s">
        <v>8</v>
      </c>
      <c r="B21" s="84">
        <f>'BAR BB| Open rates'!B21*0.82</f>
        <v>18778</v>
      </c>
      <c r="C21" s="84">
        <f>'BAR BB| Open rates'!C21*0.82</f>
        <v>18778</v>
      </c>
      <c r="D21" s="84">
        <f>'BAR BB| Open rates'!D21*0.82</f>
        <v>16892</v>
      </c>
      <c r="E21" s="84">
        <f>'BAR BB| Open rates'!E21*0.82</f>
        <v>17958</v>
      </c>
      <c r="F21" s="84">
        <f>'BAR BB| Open rates'!F21*0.82</f>
        <v>17958</v>
      </c>
      <c r="G21" s="84">
        <f>'BAR BB| Open rates'!G21*0.82</f>
        <v>17958</v>
      </c>
      <c r="H21" s="84">
        <f>'BAR BB| Open rates'!H21*0.82</f>
        <v>19598</v>
      </c>
      <c r="I21" s="84">
        <f>'BAR BB| Open rates'!I21*0.82</f>
        <v>16892</v>
      </c>
      <c r="J21" s="84">
        <f>'BAR BB| Open rates'!J21*0.82</f>
        <v>17958</v>
      </c>
      <c r="K21" s="84">
        <f>'BAR BB| Open rates'!K21*0.82</f>
        <v>16892</v>
      </c>
      <c r="L21" s="84">
        <f>'BAR BB| Open rates'!L21*0.82</f>
        <v>17958</v>
      </c>
      <c r="M21" s="84">
        <f>'BAR BB| Open rates'!M21*0.82</f>
        <v>17958</v>
      </c>
      <c r="N21" s="84">
        <f>'BAR BB| Open rates'!N21*0.82</f>
        <v>18778</v>
      </c>
      <c r="O21" s="84">
        <f>'BAR BB| Open rates'!O21*0.82</f>
        <v>18778</v>
      </c>
      <c r="P21" s="84">
        <f>'BAR BB| Open rates'!P21*0.82</f>
        <v>20418</v>
      </c>
      <c r="Q21" s="84">
        <f>'BAR BB| Open rates'!Q21*0.82</f>
        <v>18778</v>
      </c>
      <c r="R21" s="84">
        <f>'BAR BB| Open rates'!R21*0.82</f>
        <v>16892</v>
      </c>
      <c r="S21" s="84">
        <f>'BAR BB| Open rates'!S21*0.82</f>
        <v>16892</v>
      </c>
      <c r="T21" s="84">
        <f>'BAR BB| Open rates'!T21*0.82</f>
        <v>21238</v>
      </c>
      <c r="U21" s="84">
        <f>'BAR BB| Open rates'!U21*0.82</f>
        <v>18778</v>
      </c>
      <c r="V21" s="84">
        <f>'BAR BB| Open rates'!V21*0.82</f>
        <v>18778</v>
      </c>
      <c r="W21" s="84">
        <f>'BAR BB| Open rates'!W21*0.82</f>
        <v>20418</v>
      </c>
      <c r="X21" s="84">
        <f>'BAR BB| Open rates'!X21*0.82</f>
        <v>20418</v>
      </c>
      <c r="Y21" s="84">
        <f>'BAR BB| Open rates'!Y21*0.82</f>
        <v>24518</v>
      </c>
      <c r="Z21" s="84">
        <f>'BAR BB| Open rates'!Z21*0.82</f>
        <v>25338</v>
      </c>
      <c r="AA21" s="84">
        <f>'BAR BB| Open rates'!AA21*0.82</f>
        <v>24518</v>
      </c>
      <c r="AB21" s="84">
        <f>'BAR BB| Open rates'!AB21*0.82</f>
        <v>25338</v>
      </c>
      <c r="AC21" s="84">
        <f>'BAR BB| Open rates'!AC21*0.82</f>
        <v>24518</v>
      </c>
      <c r="AD21" s="84">
        <f>'BAR BB| Open rates'!AD21*0.82</f>
        <v>25338</v>
      </c>
      <c r="AE21" s="84">
        <f>'BAR BB| Open rates'!AE21*0.82</f>
        <v>24518</v>
      </c>
      <c r="AF21" s="84">
        <f>'BAR BB| Open rates'!AF21*0.82</f>
        <v>25338</v>
      </c>
      <c r="AG21" s="84">
        <f>'BAR BB| Open rates'!AG21*0.82</f>
        <v>24518</v>
      </c>
      <c r="AH21" s="84">
        <f>'BAR BB| Open rates'!AH21*0.82</f>
        <v>24518</v>
      </c>
      <c r="AI21" s="84">
        <f>'BAR BB| Open rates'!AI21*0.82</f>
        <v>25338</v>
      </c>
      <c r="AJ21" s="84">
        <f>'BAR BB| Open rates'!AJ21*0.82</f>
        <v>25338</v>
      </c>
      <c r="AK21" s="84">
        <f>'BAR BB| Open rates'!AK21*0.82</f>
        <v>26158</v>
      </c>
      <c r="AL21" s="84">
        <f>'BAR BB| Open rates'!AL21*0.82</f>
        <v>25338</v>
      </c>
      <c r="AM21" s="84">
        <f>'BAR BB| Open rates'!AM21*0.82</f>
        <v>26158</v>
      </c>
      <c r="AN21" s="84">
        <f>'BAR BB| Open rates'!AN21*0.82</f>
        <v>25338</v>
      </c>
      <c r="AO21" s="84">
        <f>'BAR BB| Open rates'!AO21*0.82</f>
        <v>26158</v>
      </c>
      <c r="AP21" s="84">
        <f>'BAR BB| Open rates'!AP21*0.82</f>
        <v>25338</v>
      </c>
      <c r="AQ21" s="84">
        <f>'BAR BB| Open rates'!AQ21*0.82</f>
        <v>25338</v>
      </c>
      <c r="AR21" s="84">
        <f>'BAR BB| Open rates'!AR21*0.82</f>
        <v>19598</v>
      </c>
      <c r="AS21" s="84">
        <f>'BAR BB| Open rates'!AS21*0.82</f>
        <v>17958</v>
      </c>
      <c r="AT21" s="84">
        <f>'BAR BB| Open rates'!AT21*0.82</f>
        <v>18778</v>
      </c>
      <c r="AU21" s="84">
        <f>'BAR BB| Open rates'!AU21*0.82</f>
        <v>17958</v>
      </c>
      <c r="AV21" s="84">
        <f>'BAR BB| Open rates'!AV21*0.82</f>
        <v>18778</v>
      </c>
      <c r="AW21" s="84">
        <f>'BAR BB| Open rates'!AW21*0.82</f>
        <v>17958</v>
      </c>
      <c r="AX21" s="84">
        <f>'BAR BB| Open rates'!AX21*0.82</f>
        <v>18778</v>
      </c>
      <c r="AY21" s="84">
        <f>'BAR BB| Open rates'!AY21*0.82</f>
        <v>17958</v>
      </c>
      <c r="AZ21" s="84">
        <f>'BAR BB| Open rates'!AZ21*0.82</f>
        <v>18778</v>
      </c>
      <c r="BA21" s="84">
        <f>'BAR BB| Open rates'!BA21*0.82</f>
        <v>17958</v>
      </c>
    </row>
    <row r="22" spans="1:53" s="14" customFormat="1" ht="12" hidden="1" customHeight="1" x14ac:dyDescent="0.2">
      <c r="A22" s="134" t="s">
        <v>158</v>
      </c>
    </row>
    <row r="23" spans="1:53" s="14" customFormat="1" ht="12" hidden="1" customHeight="1" x14ac:dyDescent="0.2">
      <c r="A23" s="42" t="s">
        <v>8</v>
      </c>
    </row>
    <row r="24" spans="1:53" s="14" customFormat="1" ht="12" customHeight="1" x14ac:dyDescent="0.2">
      <c r="A24" s="123"/>
    </row>
    <row r="25" spans="1:53" s="14" customFormat="1" ht="12.75" customHeight="1" x14ac:dyDescent="0.2">
      <c r="A25" s="216" t="s">
        <v>157</v>
      </c>
    </row>
    <row r="26" spans="1:53" s="14" customFormat="1" ht="12.75" customHeight="1" x14ac:dyDescent="0.2">
      <c r="A26" s="216"/>
    </row>
    <row r="27" spans="1:53" s="11" customFormat="1" ht="12.75" customHeight="1" x14ac:dyDescent="0.2">
      <c r="A27" s="216"/>
    </row>
    <row r="28" spans="1:53" s="1" customFormat="1" x14ac:dyDescent="0.2"/>
    <row r="29" spans="1:53" s="76" customFormat="1" ht="12.75" customHeight="1" x14ac:dyDescent="0.2">
      <c r="A29" s="137" t="s">
        <v>58</v>
      </c>
    </row>
    <row r="30" spans="1:53" s="108" customFormat="1" ht="35.25" customHeight="1" x14ac:dyDescent="0.2">
      <c r="A30" s="150" t="s">
        <v>163</v>
      </c>
    </row>
    <row r="31" spans="1:53" s="108" customFormat="1" ht="35.25" customHeight="1" x14ac:dyDescent="0.2">
      <c r="A31" s="150" t="s">
        <v>190</v>
      </c>
    </row>
    <row r="32" spans="1:53" s="108" customFormat="1" ht="35.25" customHeight="1" x14ac:dyDescent="0.2">
      <c r="A32" s="150" t="s">
        <v>164</v>
      </c>
    </row>
    <row r="33" spans="1:1" s="108" customFormat="1" ht="13.5" customHeight="1" x14ac:dyDescent="0.2">
      <c r="A33" s="150" t="s">
        <v>165</v>
      </c>
    </row>
    <row r="34" spans="1:1" s="108" customFormat="1" ht="35.25" customHeight="1" x14ac:dyDescent="0.2">
      <c r="A34" s="150" t="s">
        <v>162</v>
      </c>
    </row>
    <row r="35" spans="1:1" s="108" customFormat="1" ht="35.25" customHeight="1" x14ac:dyDescent="0.2">
      <c r="A35" s="145" t="s">
        <v>173</v>
      </c>
    </row>
    <row r="36" spans="1:1" s="13" customFormat="1" ht="18" customHeight="1" thickBot="1" x14ac:dyDescent="0.25"/>
    <row r="37" spans="1:1" s="76" customFormat="1" x14ac:dyDescent="0.2">
      <c r="A37" s="85" t="s">
        <v>65</v>
      </c>
    </row>
    <row r="38" spans="1:1" s="13" customFormat="1" ht="108" customHeight="1" x14ac:dyDescent="0.2">
      <c r="A38" s="217" t="s">
        <v>226</v>
      </c>
    </row>
    <row r="39" spans="1:1" x14ac:dyDescent="0.2">
      <c r="A39" s="218"/>
    </row>
    <row r="40" spans="1:1" x14ac:dyDescent="0.2">
      <c r="A40" s="218"/>
    </row>
    <row r="41" spans="1:1" x14ac:dyDescent="0.2">
      <c r="A41" s="218"/>
    </row>
    <row r="42" spans="1:1" x14ac:dyDescent="0.2">
      <c r="A42" s="218"/>
    </row>
    <row r="43" spans="1:1" x14ac:dyDescent="0.2">
      <c r="A43" s="218"/>
    </row>
    <row r="44" spans="1:1" x14ac:dyDescent="0.2">
      <c r="A44" s="218"/>
    </row>
    <row r="45" spans="1:1" x14ac:dyDescent="0.2">
      <c r="A45" s="218"/>
    </row>
    <row r="46" spans="1:1" x14ac:dyDescent="0.2">
      <c r="A46" s="218"/>
    </row>
    <row r="47" spans="1:1" ht="35.25" customHeight="1" x14ac:dyDescent="0.2">
      <c r="A47" s="218"/>
    </row>
    <row r="48" spans="1:1" x14ac:dyDescent="0.2">
      <c r="A48" s="218"/>
    </row>
    <row r="49" spans="1:1" x14ac:dyDescent="0.2">
      <c r="A49" s="218"/>
    </row>
    <row r="50" spans="1:1" x14ac:dyDescent="0.2">
      <c r="A50" s="218"/>
    </row>
    <row r="51" spans="1:1" x14ac:dyDescent="0.2">
      <c r="A51" s="218"/>
    </row>
  </sheetData>
  <mergeCells count="2">
    <mergeCell ref="A25:A27"/>
    <mergeCell ref="A38:A51"/>
  </mergeCells>
  <pageMargins left="0.7" right="0.7" top="0.75" bottom="0.75" header="0.3" footer="0.3"/>
  <pageSetup paperSize="9" orientation="portrait" horizontalDpi="4294967295" verticalDpi="4294967295"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6"/>
  <sheetViews>
    <sheetView workbookViewId="0">
      <selection activeCell="C10" sqref="C10"/>
    </sheetView>
  </sheetViews>
  <sheetFormatPr defaultRowHeight="12.75" x14ac:dyDescent="0.2"/>
  <cols>
    <col min="1" max="1" width="41.7109375" style="5" customWidth="1"/>
    <col min="2" max="2" width="9.7109375" customWidth="1"/>
  </cols>
  <sheetData>
    <row r="1" spans="1:2" ht="24" x14ac:dyDescent="0.2">
      <c r="A1" s="47" t="s">
        <v>50</v>
      </c>
    </row>
    <row r="2" spans="1:2" ht="27.75" customHeight="1" x14ac:dyDescent="0.2">
      <c r="A2" s="6" t="s">
        <v>193</v>
      </c>
      <c r="B2" s="73" t="e">
        <f>'BAR BB| Open rates'!#REF!</f>
        <v>#REF!</v>
      </c>
    </row>
    <row r="3" spans="1:2" ht="27.75" customHeight="1" x14ac:dyDescent="0.2">
      <c r="A3" s="48"/>
      <c r="B3" s="73" t="e">
        <f>'BAR BB| Open rates'!#REF!</f>
        <v>#REF!</v>
      </c>
    </row>
    <row r="4" spans="1:2" x14ac:dyDescent="0.2">
      <c r="A4" s="33" t="s">
        <v>53</v>
      </c>
    </row>
    <row r="5" spans="1:2" x14ac:dyDescent="0.2">
      <c r="A5" s="33">
        <v>1</v>
      </c>
      <c r="B5" s="33" t="e">
        <f>'BAR BB| Open rates'!#REF!*0.88</f>
        <v>#REF!</v>
      </c>
    </row>
    <row r="6" spans="1:2" x14ac:dyDescent="0.2">
      <c r="A6" s="33">
        <v>2</v>
      </c>
      <c r="B6" s="33" t="e">
        <f>'BAR BB| Open rates'!#REF!*0.88</f>
        <v>#REF!</v>
      </c>
    </row>
    <row r="7" spans="1:2" x14ac:dyDescent="0.2">
      <c r="A7" s="33" t="s">
        <v>54</v>
      </c>
      <c r="B7" s="33"/>
    </row>
    <row r="8" spans="1:2" x14ac:dyDescent="0.2">
      <c r="A8" s="33">
        <v>1</v>
      </c>
      <c r="B8" s="33" t="e">
        <f>'BAR BB| Open rates'!#REF!*0.88</f>
        <v>#REF!</v>
      </c>
    </row>
    <row r="9" spans="1:2" x14ac:dyDescent="0.2">
      <c r="A9" s="33">
        <v>2</v>
      </c>
      <c r="B9" s="33" t="e">
        <f>'BAR BB| Open rates'!#REF!*0.88</f>
        <v>#REF!</v>
      </c>
    </row>
    <row r="10" spans="1:2" x14ac:dyDescent="0.2">
      <c r="A10" s="33" t="s">
        <v>151</v>
      </c>
      <c r="B10" s="33"/>
    </row>
    <row r="11" spans="1:2" x14ac:dyDescent="0.2">
      <c r="A11" s="33">
        <v>1</v>
      </c>
      <c r="B11" s="33" t="e">
        <f>'BAR BB| Open rates'!#REF!*0.88</f>
        <v>#REF!</v>
      </c>
    </row>
    <row r="12" spans="1:2" x14ac:dyDescent="0.2">
      <c r="A12" s="33">
        <v>2</v>
      </c>
      <c r="B12" s="33" t="e">
        <f>'BAR BB| Open rates'!#REF!*0.88</f>
        <v>#REF!</v>
      </c>
    </row>
    <row r="13" spans="1:2" x14ac:dyDescent="0.2">
      <c r="A13" s="33" t="s">
        <v>55</v>
      </c>
      <c r="B13" s="33"/>
    </row>
    <row r="14" spans="1:2" x14ac:dyDescent="0.2">
      <c r="A14" s="42" t="s">
        <v>159</v>
      </c>
      <c r="B14" s="33" t="e">
        <f>'BAR BB| Open rates'!#REF!*0.88</f>
        <v>#REF!</v>
      </c>
    </row>
    <row r="15" spans="1:2" x14ac:dyDescent="0.2">
      <c r="A15" s="33" t="s">
        <v>160</v>
      </c>
      <c r="B15" s="33"/>
    </row>
    <row r="16" spans="1:2" x14ac:dyDescent="0.2">
      <c r="A16" s="42" t="s">
        <v>159</v>
      </c>
      <c r="B16" s="33" t="e">
        <f>'BAR BB| Open rates'!#REF!*0.88</f>
        <v>#REF!</v>
      </c>
    </row>
    <row r="17" spans="1:23" x14ac:dyDescent="0.2">
      <c r="A17" s="33" t="s">
        <v>56</v>
      </c>
      <c r="B17" s="33"/>
    </row>
    <row r="18" spans="1:23" x14ac:dyDescent="0.2">
      <c r="A18" s="42" t="s">
        <v>8</v>
      </c>
      <c r="B18" s="33" t="e">
        <f>'BAR BB| Open rates'!#REF!*0.88</f>
        <v>#REF!</v>
      </c>
    </row>
    <row r="19" spans="1:23" x14ac:dyDescent="0.2">
      <c r="A19" s="33" t="s">
        <v>57</v>
      </c>
      <c r="B19" s="33"/>
    </row>
    <row r="20" spans="1:23" x14ac:dyDescent="0.2">
      <c r="A20" s="42" t="s">
        <v>8</v>
      </c>
      <c r="B20" s="33" t="e">
        <f>'BAR BB| Open rates'!#REF!*0.88</f>
        <v>#REF!</v>
      </c>
    </row>
    <row r="21" spans="1:23" x14ac:dyDescent="0.2">
      <c r="A21" s="106"/>
    </row>
    <row r="22" spans="1:23" x14ac:dyDescent="0.2">
      <c r="A22" s="216" t="s">
        <v>157</v>
      </c>
    </row>
    <row r="23" spans="1:23" x14ac:dyDescent="0.2">
      <c r="A23" s="216"/>
    </row>
    <row r="24" spans="1:23" x14ac:dyDescent="0.2">
      <c r="A24" s="123"/>
    </row>
    <row r="25" spans="1:23" x14ac:dyDescent="0.2">
      <c r="A25" s="177" t="s">
        <v>80</v>
      </c>
    </row>
    <row r="26" spans="1:23" ht="24" x14ac:dyDescent="0.2">
      <c r="A26" s="152" t="s">
        <v>200</v>
      </c>
    </row>
    <row r="27" spans="1:23" ht="24" x14ac:dyDescent="0.2">
      <c r="A27" s="152" t="s">
        <v>201</v>
      </c>
    </row>
    <row r="28" spans="1:23" x14ac:dyDescent="0.2">
      <c r="A28" s="123"/>
    </row>
    <row r="29" spans="1:23" s="76" customFormat="1" ht="12.75" customHeight="1" x14ac:dyDescent="0.2">
      <c r="A29" s="137" t="s">
        <v>58</v>
      </c>
      <c r="B29" s="11"/>
      <c r="C29" s="11"/>
      <c r="D29" s="11"/>
      <c r="E29" s="11"/>
      <c r="F29" s="11"/>
      <c r="G29" s="11"/>
      <c r="H29" s="11"/>
      <c r="I29" s="11"/>
      <c r="J29" s="11"/>
      <c r="K29" s="11"/>
      <c r="L29" s="11"/>
      <c r="M29" s="11"/>
      <c r="N29" s="11"/>
      <c r="O29" s="11"/>
      <c r="P29" s="11"/>
      <c r="Q29" s="11"/>
      <c r="R29" s="11"/>
      <c r="S29" s="11"/>
      <c r="T29" s="11"/>
      <c r="U29" s="11"/>
      <c r="V29" s="11"/>
      <c r="W29" s="11"/>
    </row>
    <row r="30" spans="1:23" s="108" customFormat="1" ht="35.25" customHeight="1" x14ac:dyDescent="0.2">
      <c r="A30" s="150" t="s">
        <v>163</v>
      </c>
      <c r="B30" s="153"/>
      <c r="C30" s="153"/>
      <c r="D30" s="153"/>
      <c r="E30" s="153"/>
      <c r="F30" s="153"/>
      <c r="G30" s="153"/>
      <c r="H30" s="153"/>
      <c r="I30" s="153"/>
      <c r="J30" s="153"/>
      <c r="K30" s="153"/>
      <c r="L30" s="153"/>
      <c r="M30" s="153"/>
      <c r="N30" s="153"/>
      <c r="O30" s="153"/>
      <c r="P30" s="153"/>
      <c r="Q30" s="153"/>
      <c r="R30" s="153"/>
      <c r="S30" s="153"/>
      <c r="T30" s="153"/>
      <c r="U30" s="153"/>
      <c r="V30" s="153"/>
      <c r="W30" s="153"/>
    </row>
    <row r="31" spans="1:23" s="108" customFormat="1" ht="35.25" customHeight="1" x14ac:dyDescent="0.2">
      <c r="A31" s="150" t="s">
        <v>190</v>
      </c>
      <c r="B31" s="153"/>
      <c r="C31" s="153"/>
      <c r="D31" s="153"/>
      <c r="E31" s="153"/>
      <c r="F31" s="153"/>
      <c r="G31" s="153"/>
      <c r="H31" s="153"/>
      <c r="I31" s="153"/>
      <c r="J31" s="153"/>
      <c r="K31" s="153"/>
      <c r="L31" s="153"/>
      <c r="M31" s="153"/>
      <c r="N31" s="153"/>
    </row>
    <row r="32" spans="1:23" s="108" customFormat="1" ht="35.25" customHeight="1" x14ac:dyDescent="0.2">
      <c r="A32" s="150" t="s">
        <v>164</v>
      </c>
      <c r="B32" s="153"/>
      <c r="C32" s="153"/>
      <c r="D32" s="153"/>
      <c r="E32" s="153"/>
      <c r="F32" s="153"/>
      <c r="G32" s="153"/>
      <c r="H32" s="153"/>
      <c r="I32" s="153"/>
      <c r="J32" s="153"/>
      <c r="K32" s="153"/>
      <c r="L32" s="153"/>
      <c r="M32" s="153"/>
      <c r="N32" s="153"/>
    </row>
    <row r="33" spans="1:14" s="108" customFormat="1" ht="13.5" customHeight="1" x14ac:dyDescent="0.2">
      <c r="A33" s="150" t="s">
        <v>165</v>
      </c>
      <c r="B33" s="153"/>
      <c r="C33" s="153"/>
      <c r="D33" s="153"/>
      <c r="E33" s="153"/>
      <c r="F33" s="153"/>
      <c r="G33" s="153"/>
      <c r="H33" s="153"/>
      <c r="I33" s="153"/>
      <c r="J33" s="153"/>
      <c r="K33" s="153"/>
      <c r="L33" s="153"/>
      <c r="M33" s="153"/>
      <c r="N33" s="153"/>
    </row>
    <row r="34" spans="1:14" s="108" customFormat="1" ht="35.25" customHeight="1" x14ac:dyDescent="0.2">
      <c r="A34" s="150" t="s">
        <v>162</v>
      </c>
      <c r="B34" s="153"/>
      <c r="C34" s="153"/>
      <c r="D34" s="153"/>
      <c r="E34" s="153"/>
      <c r="F34" s="153"/>
      <c r="G34" s="153"/>
      <c r="H34" s="153"/>
      <c r="I34" s="153"/>
      <c r="J34" s="153"/>
      <c r="K34" s="153"/>
      <c r="L34" s="153"/>
      <c r="M34" s="153"/>
      <c r="N34" s="153"/>
    </row>
    <row r="35" spans="1:14" s="108" customFormat="1" ht="35.25" customHeight="1" x14ac:dyDescent="0.2">
      <c r="A35" s="145" t="s">
        <v>173</v>
      </c>
      <c r="B35" s="153"/>
      <c r="C35" s="153"/>
      <c r="D35" s="153"/>
      <c r="E35" s="153"/>
      <c r="F35" s="153"/>
      <c r="G35" s="153"/>
      <c r="H35" s="153"/>
      <c r="I35" s="153"/>
      <c r="J35" s="153"/>
      <c r="K35" s="153"/>
      <c r="L35" s="153"/>
      <c r="M35" s="153"/>
      <c r="N35" s="153"/>
    </row>
    <row r="36" spans="1:14" s="13" customFormat="1" ht="18" customHeight="1" x14ac:dyDescent="0.2">
      <c r="B36" s="11"/>
      <c r="C36" s="11"/>
      <c r="D36" s="11"/>
      <c r="E36" s="11"/>
      <c r="F36" s="11"/>
      <c r="G36" s="11"/>
      <c r="H36" s="11"/>
      <c r="I36" s="11"/>
      <c r="J36" s="11"/>
      <c r="K36" s="11"/>
      <c r="L36" s="11"/>
      <c r="M36" s="11"/>
      <c r="N36" s="11"/>
    </row>
    <row r="37" spans="1:14" x14ac:dyDescent="0.2">
      <c r="A37" s="139" t="s">
        <v>65</v>
      </c>
    </row>
    <row r="38" spans="1:14" ht="84" x14ac:dyDescent="0.2">
      <c r="A38" s="144" t="s">
        <v>191</v>
      </c>
    </row>
    <row r="39" spans="1:14" x14ac:dyDescent="0.2">
      <c r="A39" s="106"/>
    </row>
    <row r="40" spans="1:14" x14ac:dyDescent="0.2">
      <c r="A40" s="106"/>
    </row>
    <row r="41" spans="1:14" x14ac:dyDescent="0.2">
      <c r="A41" s="106"/>
    </row>
    <row r="42" spans="1:14" x14ac:dyDescent="0.2">
      <c r="A42" s="106"/>
    </row>
    <row r="43" spans="1:14" x14ac:dyDescent="0.2">
      <c r="A43" s="106"/>
    </row>
    <row r="44" spans="1:14" x14ac:dyDescent="0.2">
      <c r="A44" s="106"/>
    </row>
    <row r="45" spans="1:14" x14ac:dyDescent="0.2">
      <c r="A45" s="106"/>
    </row>
    <row r="46" spans="1:14" x14ac:dyDescent="0.2">
      <c r="A46" s="106"/>
    </row>
    <row r="47" spans="1:14" x14ac:dyDescent="0.2">
      <c r="A47" s="106"/>
    </row>
    <row r="48" spans="1:14"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sheetData>
  <mergeCells count="1">
    <mergeCell ref="A22:A23"/>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2"/>
  <sheetViews>
    <sheetView workbookViewId="0">
      <pane xSplit="1" topLeftCell="B1" activePane="topRight" state="frozen"/>
      <selection activeCell="A10" sqref="A10"/>
      <selection pane="topRight" activeCell="G18" sqref="G18"/>
    </sheetView>
  </sheetViews>
  <sheetFormatPr defaultRowHeight="12.75" x14ac:dyDescent="0.2"/>
  <cols>
    <col min="1" max="1" width="43.85546875" style="5" customWidth="1"/>
    <col min="2" max="2" width="9.85546875" customWidth="1"/>
    <col min="3" max="3" width="10" customWidth="1"/>
  </cols>
  <sheetData>
    <row r="1" spans="1:3" ht="24" x14ac:dyDescent="0.2">
      <c r="A1" s="47" t="s">
        <v>50</v>
      </c>
    </row>
    <row r="2" spans="1:3" ht="25.5" customHeight="1" x14ac:dyDescent="0.2">
      <c r="A2" s="132" t="s">
        <v>199</v>
      </c>
    </row>
    <row r="3" spans="1:3" x14ac:dyDescent="0.2">
      <c r="A3" s="132" t="s">
        <v>268</v>
      </c>
    </row>
    <row r="4" spans="1:3" ht="21.75" customHeight="1" x14ac:dyDescent="0.2">
      <c r="A4" s="74" t="s">
        <v>52</v>
      </c>
      <c r="B4" s="73">
        <f>'BAR BB| Open rates'!F3</f>
        <v>45413</v>
      </c>
      <c r="C4" s="73">
        <f>'BAR BB| Open rates'!G3</f>
        <v>45417</v>
      </c>
    </row>
    <row r="5" spans="1:3" ht="21.75" customHeight="1" x14ac:dyDescent="0.2">
      <c r="A5" s="74"/>
      <c r="B5" s="73">
        <f>'BAR BB| Open rates'!F4</f>
        <v>45416</v>
      </c>
      <c r="C5" s="73">
        <f>'BAR BB| Open rates'!G4</f>
        <v>45420</v>
      </c>
    </row>
    <row r="6" spans="1:3" s="11" customFormat="1" x14ac:dyDescent="0.2">
      <c r="A6" s="33" t="s">
        <v>53</v>
      </c>
      <c r="B6" s="136"/>
    </row>
    <row r="7" spans="1:3" s="11" customFormat="1" x14ac:dyDescent="0.2">
      <c r="A7" s="42">
        <v>1</v>
      </c>
      <c r="B7" s="84">
        <f>'BAR BB| Open rates'!F6*0.75*0.87</f>
        <v>4502.25</v>
      </c>
      <c r="C7" s="84">
        <f>'BAR BB| Open rates'!G6*0.75*0.87</f>
        <v>4502.25</v>
      </c>
    </row>
    <row r="8" spans="1:3" s="11" customFormat="1" x14ac:dyDescent="0.2">
      <c r="A8" s="42">
        <v>2</v>
      </c>
      <c r="B8" s="84">
        <f>'BAR BB| Open rates'!F7*0.75*0.87</f>
        <v>5285.25</v>
      </c>
      <c r="C8" s="84">
        <f>'BAR BB| Open rates'!G7*0.75*0.87</f>
        <v>5285.25</v>
      </c>
    </row>
    <row r="9" spans="1:3" s="11" customFormat="1" x14ac:dyDescent="0.2">
      <c r="A9" s="33" t="s">
        <v>54</v>
      </c>
      <c r="B9" s="84"/>
      <c r="C9" s="84"/>
    </row>
    <row r="10" spans="1:3" s="11" customFormat="1" x14ac:dyDescent="0.2">
      <c r="A10" s="42">
        <v>1</v>
      </c>
      <c r="B10" s="84">
        <f>'BAR BB| Open rates'!F9*0.75*0.87</f>
        <v>5807.25</v>
      </c>
      <c r="C10" s="84">
        <f>'BAR BB| Open rates'!G9*0.75*0.87</f>
        <v>5807.25</v>
      </c>
    </row>
    <row r="11" spans="1:3" s="11" customFormat="1" x14ac:dyDescent="0.2">
      <c r="A11" s="42">
        <v>2</v>
      </c>
      <c r="B11" s="84">
        <f>'BAR BB| Open rates'!F10*0.75*0.87</f>
        <v>6590.25</v>
      </c>
      <c r="C11" s="84">
        <f>'BAR BB| Open rates'!G10*0.75*0.87</f>
        <v>6590.25</v>
      </c>
    </row>
    <row r="12" spans="1:3" s="11" customFormat="1" x14ac:dyDescent="0.2">
      <c r="A12" s="33" t="s">
        <v>151</v>
      </c>
      <c r="B12" s="84"/>
      <c r="C12" s="84"/>
    </row>
    <row r="13" spans="1:3" s="11" customFormat="1" x14ac:dyDescent="0.2">
      <c r="A13" s="42">
        <v>1</v>
      </c>
      <c r="B13" s="84">
        <f>'BAR BB| Open rates'!F12*0.75*0.87</f>
        <v>6459.75</v>
      </c>
      <c r="C13" s="84">
        <f>'BAR BB| Open rates'!G12*0.75*0.87</f>
        <v>6459.75</v>
      </c>
    </row>
    <row r="14" spans="1:3" s="11" customFormat="1" x14ac:dyDescent="0.2">
      <c r="A14" s="42">
        <v>2</v>
      </c>
      <c r="B14" s="84">
        <f>'BAR BB| Open rates'!F13*0.75*0.87</f>
        <v>7242.75</v>
      </c>
      <c r="C14" s="84">
        <f>'BAR BB| Open rates'!G13*0.75*0.87</f>
        <v>7242.75</v>
      </c>
    </row>
    <row r="15" spans="1:3" x14ac:dyDescent="0.2">
      <c r="A15" s="123"/>
    </row>
    <row r="16" spans="1:3" x14ac:dyDescent="0.2">
      <c r="A16" s="216" t="s">
        <v>157</v>
      </c>
    </row>
    <row r="17" spans="1:1" x14ac:dyDescent="0.2">
      <c r="A17" s="216"/>
    </row>
    <row r="18" spans="1:1" s="11" customFormat="1" ht="12.75" customHeight="1" x14ac:dyDescent="0.2"/>
    <row r="19" spans="1:1" x14ac:dyDescent="0.2">
      <c r="A19" s="156" t="s">
        <v>80</v>
      </c>
    </row>
    <row r="20" spans="1:1" ht="24" x14ac:dyDescent="0.2">
      <c r="A20" s="152" t="s">
        <v>303</v>
      </c>
    </row>
    <row r="21" spans="1:1" ht="24" x14ac:dyDescent="0.2">
      <c r="A21" s="152" t="s">
        <v>304</v>
      </c>
    </row>
    <row r="22" spans="1:1" x14ac:dyDescent="0.2">
      <c r="A22" s="106"/>
    </row>
    <row r="23" spans="1:1" x14ac:dyDescent="0.2">
      <c r="A23" s="137" t="s">
        <v>58</v>
      </c>
    </row>
    <row r="24" spans="1:1" s="155" customFormat="1" ht="35.25" customHeight="1" x14ac:dyDescent="0.2">
      <c r="A24" s="138" t="s">
        <v>163</v>
      </c>
    </row>
    <row r="25" spans="1:1" s="155" customFormat="1" ht="35.25" customHeight="1" x14ac:dyDescent="0.2">
      <c r="A25" s="150" t="s">
        <v>190</v>
      </c>
    </row>
    <row r="26" spans="1:1" s="155" customFormat="1" ht="35.25" customHeight="1" x14ac:dyDescent="0.2">
      <c r="A26" s="138" t="s">
        <v>164</v>
      </c>
    </row>
    <row r="27" spans="1:1" s="155" customFormat="1" ht="13.5" customHeight="1" x14ac:dyDescent="0.2">
      <c r="A27" s="138" t="s">
        <v>165</v>
      </c>
    </row>
    <row r="28" spans="1:1" s="155" customFormat="1" ht="35.25" customHeight="1" x14ac:dyDescent="0.2">
      <c r="A28" s="138" t="s">
        <v>162</v>
      </c>
    </row>
    <row r="29" spans="1:1" x14ac:dyDescent="0.2">
      <c r="A29" s="145" t="s">
        <v>102</v>
      </c>
    </row>
    <row r="30" spans="1:1" x14ac:dyDescent="0.2">
      <c r="A30" s="106"/>
    </row>
    <row r="31" spans="1:1" x14ac:dyDescent="0.2">
      <c r="A31" s="139" t="s">
        <v>65</v>
      </c>
    </row>
    <row r="32" spans="1:1" x14ac:dyDescent="0.2">
      <c r="A32" s="217" t="s">
        <v>225</v>
      </c>
    </row>
    <row r="33" spans="1:1" x14ac:dyDescent="0.2">
      <c r="A33" s="218"/>
    </row>
    <row r="34" spans="1:1" x14ac:dyDescent="0.2">
      <c r="A34" s="218"/>
    </row>
    <row r="35" spans="1:1" x14ac:dyDescent="0.2">
      <c r="A35" s="218"/>
    </row>
    <row r="36" spans="1:1" x14ac:dyDescent="0.2">
      <c r="A36" s="218"/>
    </row>
    <row r="37" spans="1:1" x14ac:dyDescent="0.2">
      <c r="A37" s="218"/>
    </row>
    <row r="38" spans="1:1" x14ac:dyDescent="0.2">
      <c r="A38" s="218"/>
    </row>
    <row r="39" spans="1:1" x14ac:dyDescent="0.2">
      <c r="A39" s="218"/>
    </row>
    <row r="40" spans="1:1" x14ac:dyDescent="0.2">
      <c r="A40" s="218"/>
    </row>
    <row r="41" spans="1:1" x14ac:dyDescent="0.2">
      <c r="A41" s="218"/>
    </row>
    <row r="42" spans="1:1" x14ac:dyDescent="0.2">
      <c r="A42" s="218"/>
    </row>
    <row r="43" spans="1:1" x14ac:dyDescent="0.2">
      <c r="A43" s="218"/>
    </row>
    <row r="44" spans="1:1" x14ac:dyDescent="0.2">
      <c r="A44" s="218"/>
    </row>
    <row r="45" spans="1:1" x14ac:dyDescent="0.2">
      <c r="A45" s="218"/>
    </row>
    <row r="46" spans="1:1" ht="21.75" customHeight="1" x14ac:dyDescent="0.2">
      <c r="A46" s="139"/>
    </row>
    <row r="47" spans="1:1" ht="21.75" customHeight="1" x14ac:dyDescent="0.2">
      <c r="A47" s="173" t="s">
        <v>197</v>
      </c>
    </row>
    <row r="48" spans="1:1" ht="21.75" customHeight="1" x14ac:dyDescent="0.2">
      <c r="A48" s="139"/>
    </row>
    <row r="49" spans="1:1" ht="21.75" customHeight="1" x14ac:dyDescent="0.2">
      <c r="A49" s="173" t="s">
        <v>198</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156"/>
  <sheetViews>
    <sheetView workbookViewId="0">
      <pane xSplit="1" topLeftCell="B1" activePane="topRight" state="frozen"/>
      <selection activeCell="A10" sqref="A10"/>
      <selection pane="topRight" activeCell="A32" sqref="A32:A45"/>
    </sheetView>
  </sheetViews>
  <sheetFormatPr defaultRowHeight="12.75" x14ac:dyDescent="0.2"/>
  <cols>
    <col min="1" max="1" width="43.85546875" style="5" customWidth="1"/>
    <col min="2" max="205" width="9.5703125" style="106" customWidth="1"/>
  </cols>
  <sheetData>
    <row r="1" spans="1:205" ht="24" x14ac:dyDescent="0.2">
      <c r="A1" s="47" t="s">
        <v>50</v>
      </c>
    </row>
    <row r="2" spans="1:205" ht="25.5" customHeight="1" x14ac:dyDescent="0.2">
      <c r="A2" s="132" t="s">
        <v>199</v>
      </c>
    </row>
    <row r="3" spans="1:205" x14ac:dyDescent="0.2">
      <c r="A3" s="132" t="s">
        <v>269</v>
      </c>
    </row>
    <row r="4" spans="1:205" ht="21.75" customHeight="1" x14ac:dyDescent="0.2">
      <c r="A4" s="74" t="s">
        <v>52</v>
      </c>
      <c r="B4" s="73">
        <f>'BAR BB| Open rates'!F3</f>
        <v>45413</v>
      </c>
      <c r="C4" s="73">
        <f>'BAR BB| Open rates'!G3</f>
        <v>45417</v>
      </c>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c r="FP4" s="179"/>
      <c r="FQ4" s="179"/>
      <c r="FR4" s="179"/>
      <c r="FS4" s="179"/>
      <c r="FT4" s="179"/>
      <c r="FU4" s="179"/>
      <c r="FV4" s="179"/>
      <c r="FW4" s="179"/>
      <c r="FX4" s="179"/>
      <c r="FY4" s="179"/>
      <c r="FZ4" s="179"/>
      <c r="GA4" s="179"/>
      <c r="GB4" s="179"/>
      <c r="GC4" s="179"/>
      <c r="GD4" s="179"/>
      <c r="GE4" s="179"/>
      <c r="GF4" s="179"/>
      <c r="GG4" s="179"/>
      <c r="GH4" s="179"/>
      <c r="GI4" s="179"/>
      <c r="GJ4" s="179"/>
      <c r="GK4" s="179"/>
      <c r="GL4" s="179"/>
      <c r="GM4" s="179"/>
      <c r="GN4" s="179"/>
      <c r="GO4" s="179"/>
      <c r="GP4" s="179"/>
      <c r="GQ4" s="179"/>
      <c r="GR4" s="179"/>
      <c r="GS4" s="179"/>
      <c r="GT4" s="179"/>
      <c r="GU4" s="179"/>
      <c r="GV4" s="179"/>
      <c r="GW4" s="179"/>
    </row>
    <row r="5" spans="1:205" ht="21.75" customHeight="1" x14ac:dyDescent="0.2">
      <c r="A5" s="74"/>
      <c r="B5" s="73">
        <f>'BAR BB| Open rates'!F4</f>
        <v>45416</v>
      </c>
      <c r="C5" s="73">
        <f>'BAR BB| Open rates'!G4</f>
        <v>45420</v>
      </c>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c r="FP5" s="179"/>
      <c r="FQ5" s="179"/>
      <c r="FR5" s="179"/>
      <c r="FS5" s="179"/>
      <c r="FT5" s="179"/>
      <c r="FU5" s="179"/>
      <c r="FV5" s="179"/>
      <c r="FW5" s="179"/>
      <c r="FX5" s="179"/>
      <c r="FY5" s="179"/>
      <c r="FZ5" s="179"/>
      <c r="GA5" s="179"/>
      <c r="GB5" s="179"/>
      <c r="GC5" s="179"/>
      <c r="GD5" s="179"/>
      <c r="GE5" s="179"/>
      <c r="GF5" s="179"/>
      <c r="GG5" s="179"/>
      <c r="GH5" s="179"/>
      <c r="GI5" s="179"/>
      <c r="GJ5" s="179"/>
      <c r="GK5" s="179"/>
      <c r="GL5" s="179"/>
      <c r="GM5" s="179"/>
      <c r="GN5" s="179"/>
      <c r="GO5" s="179"/>
      <c r="GP5" s="179"/>
      <c r="GQ5" s="179"/>
      <c r="GR5" s="179"/>
      <c r="GS5" s="179"/>
      <c r="GT5" s="179"/>
      <c r="GU5" s="179"/>
      <c r="GV5" s="179"/>
      <c r="GW5" s="179"/>
    </row>
    <row r="6" spans="1:205" s="11" customFormat="1" x14ac:dyDescent="0.2">
      <c r="A6" s="33" t="s">
        <v>53</v>
      </c>
      <c r="B6" s="136"/>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c r="DT6" s="180"/>
      <c r="DU6" s="180"/>
      <c r="DV6" s="180"/>
      <c r="DW6" s="180"/>
      <c r="DX6" s="180"/>
      <c r="DY6" s="180"/>
      <c r="DZ6" s="180"/>
      <c r="EA6" s="180"/>
      <c r="EB6" s="180"/>
      <c r="EC6" s="180"/>
      <c r="ED6" s="180"/>
      <c r="EE6" s="180"/>
      <c r="EF6" s="180"/>
      <c r="EG6" s="180"/>
      <c r="EH6" s="180"/>
      <c r="EI6" s="180"/>
      <c r="EJ6" s="180"/>
      <c r="EK6" s="180"/>
      <c r="EL6" s="180"/>
      <c r="EM6" s="180"/>
      <c r="EN6" s="180"/>
      <c r="EO6" s="180"/>
      <c r="EP6" s="180"/>
      <c r="EQ6" s="180"/>
      <c r="ER6" s="180"/>
      <c r="ES6" s="180"/>
      <c r="ET6" s="180"/>
      <c r="EU6" s="180"/>
      <c r="EV6" s="180"/>
      <c r="EW6" s="180"/>
      <c r="EX6" s="180"/>
      <c r="EY6" s="180"/>
      <c r="EZ6" s="180"/>
      <c r="FA6" s="180"/>
      <c r="FB6" s="180"/>
      <c r="FC6" s="180"/>
      <c r="FD6" s="180"/>
      <c r="FE6" s="180"/>
      <c r="FF6" s="180"/>
      <c r="FG6" s="180"/>
      <c r="FH6" s="180"/>
      <c r="FI6" s="180"/>
      <c r="FJ6" s="180"/>
      <c r="FK6" s="180"/>
      <c r="FL6" s="180"/>
      <c r="FM6" s="180"/>
      <c r="FN6" s="180"/>
      <c r="FO6" s="180"/>
      <c r="FP6" s="180"/>
      <c r="FQ6" s="180"/>
      <c r="FR6" s="180"/>
      <c r="FS6" s="180"/>
      <c r="FT6" s="180"/>
      <c r="FU6" s="180"/>
      <c r="FV6" s="180"/>
      <c r="FW6" s="180"/>
      <c r="FX6" s="180"/>
      <c r="FY6" s="180"/>
      <c r="FZ6" s="180"/>
      <c r="GA6" s="180"/>
      <c r="GB6" s="180"/>
      <c r="GC6" s="180"/>
      <c r="GD6" s="180"/>
      <c r="GE6" s="180"/>
      <c r="GF6" s="180"/>
      <c r="GG6" s="180"/>
      <c r="GH6" s="180"/>
      <c r="GI6" s="180"/>
      <c r="GJ6" s="180"/>
      <c r="GK6" s="180"/>
      <c r="GL6" s="180"/>
      <c r="GM6" s="180"/>
      <c r="GN6" s="180"/>
      <c r="GO6" s="180"/>
      <c r="GP6" s="180"/>
      <c r="GQ6" s="180"/>
      <c r="GR6" s="180"/>
      <c r="GS6" s="180"/>
      <c r="GT6" s="180"/>
      <c r="GU6" s="180"/>
      <c r="GV6" s="180"/>
      <c r="GW6" s="180"/>
    </row>
    <row r="7" spans="1:205" s="11" customFormat="1" x14ac:dyDescent="0.2">
      <c r="A7" s="42">
        <v>1</v>
      </c>
      <c r="B7" s="84">
        <f>'BAR BB| Open rates'!F6*0.75*0.87+25</f>
        <v>4527.25</v>
      </c>
      <c r="C7" s="84">
        <f>'BAR BB| Open rates'!G6*0.75*0.87+25</f>
        <v>4527.25</v>
      </c>
      <c r="D7" s="131"/>
      <c r="E7" s="131"/>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c r="GQ7" s="131"/>
      <c r="GR7" s="131"/>
      <c r="GS7" s="131"/>
      <c r="GT7" s="131"/>
      <c r="GU7" s="131"/>
      <c r="GV7" s="131"/>
      <c r="GW7" s="131"/>
    </row>
    <row r="8" spans="1:205" s="11" customFormat="1" x14ac:dyDescent="0.2">
      <c r="A8" s="42">
        <v>2</v>
      </c>
      <c r="B8" s="84">
        <f>'BAR BB| Open rates'!F7*0.75*0.87+25</f>
        <v>5310.25</v>
      </c>
      <c r="C8" s="84">
        <f>'BAR BB| Open rates'!G7*0.75*0.87+25</f>
        <v>5310.25</v>
      </c>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c r="GQ8" s="131"/>
      <c r="GR8" s="131"/>
      <c r="GS8" s="131"/>
      <c r="GT8" s="131"/>
      <c r="GU8" s="131"/>
      <c r="GV8" s="131"/>
      <c r="GW8" s="131"/>
    </row>
    <row r="9" spans="1:205" s="11" customFormat="1" x14ac:dyDescent="0.2">
      <c r="A9" s="33" t="s">
        <v>54</v>
      </c>
      <c r="B9" s="84"/>
      <c r="C9" s="84"/>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c r="GR9" s="131"/>
      <c r="GS9" s="131"/>
      <c r="GT9" s="131"/>
      <c r="GU9" s="131"/>
      <c r="GV9" s="131"/>
      <c r="GW9" s="131"/>
    </row>
    <row r="10" spans="1:205" s="11" customFormat="1" x14ac:dyDescent="0.2">
      <c r="A10" s="42">
        <v>1</v>
      </c>
      <c r="B10" s="84">
        <f>'BAR BB| Open rates'!F9*0.75*0.87+25</f>
        <v>5832.25</v>
      </c>
      <c r="C10" s="84">
        <f>'BAR BB| Open rates'!G9*0.75*0.87+25</f>
        <v>5832.25</v>
      </c>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c r="GQ10" s="131"/>
      <c r="GR10" s="131"/>
      <c r="GS10" s="131"/>
      <c r="GT10" s="131"/>
      <c r="GU10" s="131"/>
      <c r="GV10" s="131"/>
      <c r="GW10" s="131"/>
    </row>
    <row r="11" spans="1:205" s="11" customFormat="1" x14ac:dyDescent="0.2">
      <c r="A11" s="42">
        <v>2</v>
      </c>
      <c r="B11" s="84">
        <f>'BAR BB| Open rates'!F10*0.75*0.87+25</f>
        <v>6615.25</v>
      </c>
      <c r="C11" s="84">
        <f>'BAR BB| Open rates'!G10*0.75*0.87+25</f>
        <v>6615.25</v>
      </c>
      <c r="D11" s="131"/>
      <c r="E11" s="131"/>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c r="GR11" s="131"/>
      <c r="GS11" s="131"/>
      <c r="GT11" s="131"/>
      <c r="GU11" s="131"/>
      <c r="GV11" s="131"/>
      <c r="GW11" s="131"/>
    </row>
    <row r="12" spans="1:205" s="11" customFormat="1" x14ac:dyDescent="0.2">
      <c r="A12" s="33" t="s">
        <v>151</v>
      </c>
      <c r="B12" s="84"/>
      <c r="C12" s="84"/>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c r="GQ12" s="131"/>
      <c r="GR12" s="131"/>
      <c r="GS12" s="131"/>
      <c r="GT12" s="131"/>
      <c r="GU12" s="131"/>
      <c r="GV12" s="131"/>
      <c r="GW12" s="131"/>
    </row>
    <row r="13" spans="1:205" s="11" customFormat="1" x14ac:dyDescent="0.2">
      <c r="A13" s="42">
        <v>1</v>
      </c>
      <c r="B13" s="84">
        <f>'BAR BB| Open rates'!F12*0.75*0.87+25</f>
        <v>6484.75</v>
      </c>
      <c r="C13" s="84">
        <f>'BAR BB| Open rates'!G12*0.75*0.87+25</f>
        <v>6484.75</v>
      </c>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c r="GQ13" s="131"/>
      <c r="GR13" s="131"/>
      <c r="GS13" s="131"/>
      <c r="GT13" s="131"/>
      <c r="GU13" s="131"/>
      <c r="GV13" s="131"/>
      <c r="GW13" s="131"/>
    </row>
    <row r="14" spans="1:205" s="11" customFormat="1" x14ac:dyDescent="0.2">
      <c r="A14" s="42">
        <v>2</v>
      </c>
      <c r="B14" s="84">
        <f>'BAR BB| Open rates'!F13*0.75*0.87+25</f>
        <v>7267.75</v>
      </c>
      <c r="C14" s="84">
        <f>'BAR BB| Open rates'!G13*0.75*0.87+25</f>
        <v>7267.75</v>
      </c>
      <c r="D14" s="131"/>
      <c r="E14" s="131"/>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c r="GR14" s="131"/>
      <c r="GS14" s="131"/>
      <c r="GT14" s="131"/>
      <c r="GU14" s="131"/>
      <c r="GV14" s="131"/>
      <c r="GW14" s="131"/>
    </row>
    <row r="15" spans="1:205" x14ac:dyDescent="0.2">
      <c r="A15" s="123"/>
    </row>
    <row r="16" spans="1:205" x14ac:dyDescent="0.2">
      <c r="A16" s="216"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row>
    <row r="17" spans="1:205" x14ac:dyDescent="0.2">
      <c r="A17" s="216"/>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row>
    <row r="18" spans="1:205" s="11" customFormat="1" ht="12.75" customHeight="1" x14ac:dyDescent="0.2"/>
    <row r="19" spans="1:205" x14ac:dyDescent="0.2">
      <c r="A19" s="156"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row>
    <row r="20" spans="1:205" ht="24" x14ac:dyDescent="0.2">
      <c r="A20" s="152" t="s">
        <v>303</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row>
    <row r="21" spans="1:205" ht="24" x14ac:dyDescent="0.2">
      <c r="A21" s="152" t="s">
        <v>304</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row>
    <row r="22" spans="1:205"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row>
    <row r="23" spans="1:205" x14ac:dyDescent="0.2">
      <c r="A23" s="137"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row>
    <row r="24" spans="1:205" s="155" customFormat="1" ht="35.25" customHeight="1" x14ac:dyDescent="0.2">
      <c r="A24" s="138" t="s">
        <v>163</v>
      </c>
    </row>
    <row r="25" spans="1:205" s="155" customFormat="1" ht="35.25" customHeight="1" x14ac:dyDescent="0.2">
      <c r="A25" s="150" t="s">
        <v>190</v>
      </c>
    </row>
    <row r="26" spans="1:205" s="155" customFormat="1" ht="35.25" customHeight="1" x14ac:dyDescent="0.2">
      <c r="A26" s="138" t="s">
        <v>164</v>
      </c>
    </row>
    <row r="27" spans="1:205" s="155" customFormat="1" ht="13.5" customHeight="1" x14ac:dyDescent="0.2">
      <c r="A27" s="138" t="s">
        <v>165</v>
      </c>
    </row>
    <row r="28" spans="1:205" s="155" customFormat="1" ht="35.25" customHeight="1" x14ac:dyDescent="0.2">
      <c r="A28" s="138" t="s">
        <v>162</v>
      </c>
    </row>
    <row r="29" spans="1:205" x14ac:dyDescent="0.2">
      <c r="A29" s="145"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row>
    <row r="30" spans="1:205"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row>
    <row r="31" spans="1:205" x14ac:dyDescent="0.2">
      <c r="A31" s="139"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row>
    <row r="32" spans="1:205" x14ac:dyDescent="0.2">
      <c r="A32" s="217" t="s">
        <v>225</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row>
    <row r="33" spans="1:205" x14ac:dyDescent="0.2">
      <c r="A33" s="218"/>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row>
    <row r="34" spans="1:205" x14ac:dyDescent="0.2">
      <c r="A34" s="218"/>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row>
    <row r="35" spans="1:205" x14ac:dyDescent="0.2">
      <c r="A35" s="218"/>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row>
    <row r="36" spans="1:205" x14ac:dyDescent="0.2">
      <c r="A36" s="218"/>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row>
    <row r="37" spans="1:205" x14ac:dyDescent="0.2">
      <c r="A37" s="218"/>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row>
    <row r="38" spans="1:205" x14ac:dyDescent="0.2">
      <c r="A38" s="21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row>
    <row r="39" spans="1:205" x14ac:dyDescent="0.2">
      <c r="A39" s="218"/>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row>
    <row r="40" spans="1:205" x14ac:dyDescent="0.2">
      <c r="A40" s="218"/>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row>
    <row r="41" spans="1:205" x14ac:dyDescent="0.2">
      <c r="A41" s="218"/>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row>
    <row r="42" spans="1:205" x14ac:dyDescent="0.2">
      <c r="A42" s="218"/>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row>
    <row r="43" spans="1:205" x14ac:dyDescent="0.2">
      <c r="A43" s="218"/>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row>
    <row r="44" spans="1:205" x14ac:dyDescent="0.2">
      <c r="A44" s="218"/>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row>
    <row r="45" spans="1:205" x14ac:dyDescent="0.2">
      <c r="A45" s="218"/>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row>
    <row r="46" spans="1:205" ht="24.75" customHeight="1" x14ac:dyDescent="0.2">
      <c r="A46" s="139"/>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row>
    <row r="47" spans="1:205" ht="24.75" customHeight="1" x14ac:dyDescent="0.2">
      <c r="A47" s="173" t="s">
        <v>197</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row>
    <row r="48" spans="1:205" ht="24.75" customHeight="1" x14ac:dyDescent="0.2">
      <c r="A48" s="139"/>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row>
    <row r="49" spans="1:205" ht="24.75" customHeight="1" x14ac:dyDescent="0.2">
      <c r="A49" s="173" t="s">
        <v>198</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row>
    <row r="50" spans="1:205"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row>
    <row r="51" spans="1:205"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row>
    <row r="52" spans="1:205"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row>
    <row r="53" spans="1:205"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row>
    <row r="54" spans="1:205"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row>
    <row r="55" spans="1:205"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row>
    <row r="56" spans="1:205"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row>
    <row r="57" spans="1:205"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row>
    <row r="58" spans="1:205"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row>
    <row r="59" spans="1:205"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row>
    <row r="60" spans="1:205"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row>
    <row r="61" spans="1:205"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row>
    <row r="62" spans="1:205"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row>
    <row r="63" spans="1:205"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row>
    <row r="64" spans="1:205"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row>
    <row r="65" spans="1:205"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row>
    <row r="66" spans="1:205"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row>
    <row r="67" spans="1:205"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row>
    <row r="68" spans="1:205"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row>
    <row r="69" spans="1:205"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row>
    <row r="70" spans="1:205"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row>
    <row r="71" spans="1:205"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row>
    <row r="72" spans="1:205"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row>
    <row r="73" spans="1:205"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row>
    <row r="74" spans="1:205"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row>
    <row r="75" spans="1:205"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row>
    <row r="76" spans="1:205"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row>
    <row r="77" spans="1:205"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row>
    <row r="78" spans="1:205"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row>
    <row r="79" spans="1:205"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row>
    <row r="80" spans="1:205"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row>
    <row r="81" spans="1:205"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row>
    <row r="82" spans="1:205"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row>
    <row r="83" spans="1:205"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row>
    <row r="84" spans="1:205"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row>
    <row r="85" spans="1:205"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row>
    <row r="86" spans="1:205"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row>
    <row r="87" spans="1:205"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row>
    <row r="88" spans="1:205"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row>
    <row r="89" spans="1:205"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row>
    <row r="90" spans="1:205"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row>
    <row r="91" spans="1:205"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row>
    <row r="92" spans="1:205"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row>
    <row r="93" spans="1:205"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row>
    <row r="94" spans="1:205"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row>
    <row r="95" spans="1:205"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row>
    <row r="96" spans="1:205"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row>
    <row r="97" spans="1:205"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row>
    <row r="98" spans="1:205"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row>
    <row r="99" spans="1:205"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row>
    <row r="100" spans="1:205"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row>
    <row r="101" spans="1:205"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row>
    <row r="102" spans="1:205"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row>
    <row r="103" spans="1:205"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row>
    <row r="104" spans="1:205"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row>
    <row r="105" spans="1:205"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row>
    <row r="106" spans="1:205"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row>
    <row r="107" spans="1:205"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row>
    <row r="108" spans="1:205"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row>
    <row r="109" spans="1:205"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row>
    <row r="110" spans="1:205"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row>
    <row r="111" spans="1:205"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row>
    <row r="112" spans="1:205"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row>
    <row r="113" spans="1:205"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row>
    <row r="114" spans="1:205"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row>
    <row r="115" spans="1:205"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row>
    <row r="116" spans="1:205"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row>
    <row r="117" spans="1:205"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row>
    <row r="118" spans="1:205"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row>
    <row r="119" spans="1:205"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row>
    <row r="120" spans="1:205"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row>
    <row r="121" spans="1:205"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row>
    <row r="122" spans="1:205"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row>
    <row r="123" spans="1:205"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row>
    <row r="124" spans="1:205"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row>
    <row r="125" spans="1:205"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row>
    <row r="126" spans="1:205"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row>
    <row r="127" spans="1:205"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row>
    <row r="128" spans="1:205"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row>
    <row r="129" spans="1:205"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row>
    <row r="130" spans="1:205"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row>
    <row r="131" spans="1:205"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row>
    <row r="132" spans="1:205"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row>
    <row r="133" spans="1:205"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row>
    <row r="134" spans="1:205"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row>
    <row r="135" spans="1:205"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row>
    <row r="136" spans="1:205"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row>
    <row r="137" spans="1:205"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row>
    <row r="138" spans="1:205"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row>
    <row r="139" spans="1:205"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row>
    <row r="140" spans="1:205"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row>
    <row r="141" spans="1:205"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row>
    <row r="142" spans="1:205"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row>
    <row r="143" spans="1:205"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row>
    <row r="144" spans="1:205"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row>
    <row r="145" spans="1:205"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row>
    <row r="146" spans="1:205"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row>
    <row r="147" spans="1:205"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row>
    <row r="148" spans="1:205"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row>
    <row r="149" spans="1:205"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row>
    <row r="150" spans="1:205"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row>
    <row r="151" spans="1:205"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row>
    <row r="152" spans="1:205"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row>
    <row r="153" spans="1:205"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row>
    <row r="154" spans="1:205"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row>
    <row r="155" spans="1:205"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row>
    <row r="156" spans="1:205"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156"/>
  <sheetViews>
    <sheetView workbookViewId="0">
      <pane xSplit="1" topLeftCell="B1" activePane="topRight" state="frozen"/>
      <selection activeCell="A10" sqref="A10"/>
      <selection pane="topRight" activeCell="A49" sqref="A49"/>
    </sheetView>
  </sheetViews>
  <sheetFormatPr defaultRowHeight="12.75" x14ac:dyDescent="0.2"/>
  <cols>
    <col min="1" max="1" width="43.85546875" style="5" customWidth="1"/>
    <col min="2" max="205" width="9.5703125" style="106" customWidth="1"/>
  </cols>
  <sheetData>
    <row r="1" spans="1:205" ht="24" x14ac:dyDescent="0.2">
      <c r="A1" s="47" t="s">
        <v>50</v>
      </c>
    </row>
    <row r="2" spans="1:205" ht="25.5" customHeight="1" x14ac:dyDescent="0.2">
      <c r="A2" s="132" t="s">
        <v>199</v>
      </c>
    </row>
    <row r="3" spans="1:205" x14ac:dyDescent="0.2">
      <c r="A3" s="132" t="s">
        <v>269</v>
      </c>
    </row>
    <row r="4" spans="1:205" ht="21.75" customHeight="1" x14ac:dyDescent="0.2">
      <c r="A4" s="74" t="s">
        <v>52</v>
      </c>
      <c r="B4" s="73">
        <f>'BAR BB| Open rates'!F3</f>
        <v>45413</v>
      </c>
      <c r="C4" s="73">
        <f>'BAR BB| Open rates'!G3</f>
        <v>45417</v>
      </c>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c r="FP4" s="179"/>
      <c r="FQ4" s="179"/>
      <c r="FR4" s="179"/>
      <c r="FS4" s="179"/>
      <c r="FT4" s="179"/>
      <c r="FU4" s="179"/>
      <c r="FV4" s="179"/>
      <c r="FW4" s="179"/>
      <c r="FX4" s="179"/>
      <c r="FY4" s="179"/>
      <c r="FZ4" s="179"/>
      <c r="GA4" s="179"/>
      <c r="GB4" s="179"/>
      <c r="GC4" s="179"/>
      <c r="GD4" s="179"/>
      <c r="GE4" s="179"/>
      <c r="GF4" s="179"/>
      <c r="GG4" s="179"/>
      <c r="GH4" s="179"/>
      <c r="GI4" s="179"/>
      <c r="GJ4" s="179"/>
      <c r="GK4" s="179"/>
      <c r="GL4" s="179"/>
      <c r="GM4" s="179"/>
      <c r="GN4" s="179"/>
      <c r="GO4" s="179"/>
      <c r="GP4" s="179"/>
      <c r="GQ4" s="179"/>
      <c r="GR4" s="179"/>
      <c r="GS4" s="179"/>
      <c r="GT4" s="179"/>
      <c r="GU4" s="179"/>
      <c r="GV4" s="179"/>
      <c r="GW4" s="179"/>
    </row>
    <row r="5" spans="1:205" ht="21.75" customHeight="1" x14ac:dyDescent="0.2">
      <c r="A5" s="74"/>
      <c r="B5" s="73">
        <f>'BAR BB| Open rates'!F4</f>
        <v>45416</v>
      </c>
      <c r="C5" s="73">
        <f>'BAR BB| Open rates'!G4</f>
        <v>45420</v>
      </c>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c r="FP5" s="179"/>
      <c r="FQ5" s="179"/>
      <c r="FR5" s="179"/>
      <c r="FS5" s="179"/>
      <c r="FT5" s="179"/>
      <c r="FU5" s="179"/>
      <c r="FV5" s="179"/>
      <c r="FW5" s="179"/>
      <c r="FX5" s="179"/>
      <c r="FY5" s="179"/>
      <c r="FZ5" s="179"/>
      <c r="GA5" s="179"/>
      <c r="GB5" s="179"/>
      <c r="GC5" s="179"/>
      <c r="GD5" s="179"/>
      <c r="GE5" s="179"/>
      <c r="GF5" s="179"/>
      <c r="GG5" s="179"/>
      <c r="GH5" s="179"/>
      <c r="GI5" s="179"/>
      <c r="GJ5" s="179"/>
      <c r="GK5" s="179"/>
      <c r="GL5" s="179"/>
      <c r="GM5" s="179"/>
      <c r="GN5" s="179"/>
      <c r="GO5" s="179"/>
      <c r="GP5" s="179"/>
      <c r="GQ5" s="179"/>
      <c r="GR5" s="179"/>
      <c r="GS5" s="179"/>
      <c r="GT5" s="179"/>
      <c r="GU5" s="179"/>
      <c r="GV5" s="179"/>
      <c r="GW5" s="179"/>
    </row>
    <row r="6" spans="1:205" s="11" customFormat="1" x14ac:dyDescent="0.2">
      <c r="A6" s="33" t="s">
        <v>53</v>
      </c>
      <c r="B6" s="136"/>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c r="DT6" s="180"/>
      <c r="DU6" s="180"/>
      <c r="DV6" s="180"/>
      <c r="DW6" s="180"/>
      <c r="DX6" s="180"/>
      <c r="DY6" s="180"/>
      <c r="DZ6" s="180"/>
      <c r="EA6" s="180"/>
      <c r="EB6" s="180"/>
      <c r="EC6" s="180"/>
      <c r="ED6" s="180"/>
      <c r="EE6" s="180"/>
      <c r="EF6" s="180"/>
      <c r="EG6" s="180"/>
      <c r="EH6" s="180"/>
      <c r="EI6" s="180"/>
      <c r="EJ6" s="180"/>
      <c r="EK6" s="180"/>
      <c r="EL6" s="180"/>
      <c r="EM6" s="180"/>
      <c r="EN6" s="180"/>
      <c r="EO6" s="180"/>
      <c r="EP6" s="180"/>
      <c r="EQ6" s="180"/>
      <c r="ER6" s="180"/>
      <c r="ES6" s="180"/>
      <c r="ET6" s="180"/>
      <c r="EU6" s="180"/>
      <c r="EV6" s="180"/>
      <c r="EW6" s="180"/>
      <c r="EX6" s="180"/>
      <c r="EY6" s="180"/>
      <c r="EZ6" s="180"/>
      <c r="FA6" s="180"/>
      <c r="FB6" s="180"/>
      <c r="FC6" s="180"/>
      <c r="FD6" s="180"/>
      <c r="FE6" s="180"/>
      <c r="FF6" s="180"/>
      <c r="FG6" s="180"/>
      <c r="FH6" s="180"/>
      <c r="FI6" s="180"/>
      <c r="FJ6" s="180"/>
      <c r="FK6" s="180"/>
      <c r="FL6" s="180"/>
      <c r="FM6" s="180"/>
      <c r="FN6" s="180"/>
      <c r="FO6" s="180"/>
      <c r="FP6" s="180"/>
      <c r="FQ6" s="180"/>
      <c r="FR6" s="180"/>
      <c r="FS6" s="180"/>
      <c r="FT6" s="180"/>
      <c r="FU6" s="180"/>
      <c r="FV6" s="180"/>
      <c r="FW6" s="180"/>
      <c r="FX6" s="180"/>
      <c r="FY6" s="180"/>
      <c r="FZ6" s="180"/>
      <c r="GA6" s="180"/>
      <c r="GB6" s="180"/>
      <c r="GC6" s="180"/>
      <c r="GD6" s="180"/>
      <c r="GE6" s="180"/>
      <c r="GF6" s="180"/>
      <c r="GG6" s="180"/>
      <c r="GH6" s="180"/>
      <c r="GI6" s="180"/>
      <c r="GJ6" s="180"/>
      <c r="GK6" s="180"/>
      <c r="GL6" s="180"/>
      <c r="GM6" s="180"/>
      <c r="GN6" s="180"/>
      <c r="GO6" s="180"/>
      <c r="GP6" s="180"/>
      <c r="GQ6" s="180"/>
      <c r="GR6" s="180"/>
      <c r="GS6" s="180"/>
      <c r="GT6" s="180"/>
      <c r="GU6" s="180"/>
      <c r="GV6" s="180"/>
      <c r="GW6" s="180"/>
    </row>
    <row r="7" spans="1:205" s="11" customFormat="1" x14ac:dyDescent="0.2">
      <c r="A7" s="42">
        <v>1</v>
      </c>
      <c r="B7" s="84">
        <f>'BAR BB| Open rates'!F6*0.75*0.87+25</f>
        <v>4527.25</v>
      </c>
      <c r="C7" s="84">
        <f>'BAR BB| Open rates'!G6*0.75*0.87+25</f>
        <v>4527.25</v>
      </c>
      <c r="D7" s="131"/>
      <c r="E7" s="131"/>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c r="GQ7" s="131"/>
      <c r="GR7" s="131"/>
      <c r="GS7" s="131"/>
      <c r="GT7" s="131"/>
      <c r="GU7" s="131"/>
      <c r="GV7" s="131"/>
      <c r="GW7" s="131"/>
    </row>
    <row r="8" spans="1:205" s="11" customFormat="1" x14ac:dyDescent="0.2">
      <c r="A8" s="42">
        <v>2</v>
      </c>
      <c r="B8" s="84">
        <f>'BAR BB| Open rates'!F7*0.75*0.87+25</f>
        <v>5310.25</v>
      </c>
      <c r="C8" s="84">
        <f>'BAR BB| Open rates'!G7*0.75*0.87+25</f>
        <v>5310.25</v>
      </c>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c r="GQ8" s="131"/>
      <c r="GR8" s="131"/>
      <c r="GS8" s="131"/>
      <c r="GT8" s="131"/>
      <c r="GU8" s="131"/>
      <c r="GV8" s="131"/>
      <c r="GW8" s="131"/>
    </row>
    <row r="9" spans="1:205" s="11" customFormat="1" x14ac:dyDescent="0.2">
      <c r="A9" s="33" t="s">
        <v>54</v>
      </c>
      <c r="B9" s="84"/>
      <c r="C9" s="84"/>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c r="GR9" s="131"/>
      <c r="GS9" s="131"/>
      <c r="GT9" s="131"/>
      <c r="GU9" s="131"/>
      <c r="GV9" s="131"/>
      <c r="GW9" s="131"/>
    </row>
    <row r="10" spans="1:205" s="11" customFormat="1" x14ac:dyDescent="0.2">
      <c r="A10" s="42">
        <v>1</v>
      </c>
      <c r="B10" s="84">
        <f>'BAR BB| Open rates'!F9*0.75*0.87+25</f>
        <v>5832.25</v>
      </c>
      <c r="C10" s="84">
        <f>'BAR BB| Open rates'!G9*0.75*0.87+25</f>
        <v>5832.25</v>
      </c>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c r="GQ10" s="131"/>
      <c r="GR10" s="131"/>
      <c r="GS10" s="131"/>
      <c r="GT10" s="131"/>
      <c r="GU10" s="131"/>
      <c r="GV10" s="131"/>
      <c r="GW10" s="131"/>
    </row>
    <row r="11" spans="1:205" s="11" customFormat="1" x14ac:dyDescent="0.2">
      <c r="A11" s="42">
        <v>2</v>
      </c>
      <c r="B11" s="84">
        <f>'BAR BB| Open rates'!F10*0.75*0.87+25</f>
        <v>6615.25</v>
      </c>
      <c r="C11" s="84">
        <f>'BAR BB| Open rates'!G10*0.75*0.87+25</f>
        <v>6615.25</v>
      </c>
      <c r="D11" s="131"/>
      <c r="E11" s="131"/>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c r="GR11" s="131"/>
      <c r="GS11" s="131"/>
      <c r="GT11" s="131"/>
      <c r="GU11" s="131"/>
      <c r="GV11" s="131"/>
      <c r="GW11" s="131"/>
    </row>
    <row r="12" spans="1:205" s="11" customFormat="1" x14ac:dyDescent="0.2">
      <c r="A12" s="33" t="s">
        <v>151</v>
      </c>
      <c r="B12" s="84"/>
      <c r="C12" s="84"/>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c r="GQ12" s="131"/>
      <c r="GR12" s="131"/>
      <c r="GS12" s="131"/>
      <c r="GT12" s="131"/>
      <c r="GU12" s="131"/>
      <c r="GV12" s="131"/>
      <c r="GW12" s="131"/>
    </row>
    <row r="13" spans="1:205" s="11" customFormat="1" x14ac:dyDescent="0.2">
      <c r="A13" s="42">
        <v>1</v>
      </c>
      <c r="B13" s="84">
        <f>'BAR BB| Open rates'!F12*0.75*0.87+25</f>
        <v>6484.75</v>
      </c>
      <c r="C13" s="84">
        <f>'BAR BB| Open rates'!G12*0.75*0.87+25</f>
        <v>6484.75</v>
      </c>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c r="GQ13" s="131"/>
      <c r="GR13" s="131"/>
      <c r="GS13" s="131"/>
      <c r="GT13" s="131"/>
      <c r="GU13" s="131"/>
      <c r="GV13" s="131"/>
      <c r="GW13" s="131"/>
    </row>
    <row r="14" spans="1:205" s="11" customFormat="1" x14ac:dyDescent="0.2">
      <c r="A14" s="42">
        <v>2</v>
      </c>
      <c r="B14" s="84">
        <f>'BAR BB| Open rates'!F13*0.75*0.87+25</f>
        <v>7267.75</v>
      </c>
      <c r="C14" s="84">
        <f>'BAR BB| Open rates'!G13*0.75*0.87+25</f>
        <v>7267.75</v>
      </c>
      <c r="D14" s="131"/>
      <c r="E14" s="131"/>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c r="GR14" s="131"/>
      <c r="GS14" s="131"/>
      <c r="GT14" s="131"/>
      <c r="GU14" s="131"/>
      <c r="GV14" s="131"/>
      <c r="GW14" s="131"/>
    </row>
    <row r="15" spans="1:205" x14ac:dyDescent="0.2">
      <c r="A15" s="123"/>
    </row>
    <row r="16" spans="1:205" x14ac:dyDescent="0.2">
      <c r="A16" s="216"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row>
    <row r="17" spans="1:205" x14ac:dyDescent="0.2">
      <c r="A17" s="216"/>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row>
    <row r="18" spans="1:205" s="11" customFormat="1" ht="12.75" customHeight="1" x14ac:dyDescent="0.2"/>
    <row r="19" spans="1:205" x14ac:dyDescent="0.2">
      <c r="A19" s="156"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row>
    <row r="20" spans="1:205" ht="24" x14ac:dyDescent="0.2">
      <c r="A20" s="152" t="s">
        <v>303</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row>
    <row r="21" spans="1:205" ht="24" x14ac:dyDescent="0.2">
      <c r="A21" s="152" t="s">
        <v>304</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row>
    <row r="22" spans="1:205"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row>
    <row r="23" spans="1:205" x14ac:dyDescent="0.2">
      <c r="A23" s="137"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row>
    <row r="24" spans="1:205" s="155" customFormat="1" ht="35.25" customHeight="1" x14ac:dyDescent="0.2">
      <c r="A24" s="138" t="s">
        <v>163</v>
      </c>
    </row>
    <row r="25" spans="1:205" s="155" customFormat="1" ht="35.25" customHeight="1" x14ac:dyDescent="0.2">
      <c r="A25" s="150" t="s">
        <v>190</v>
      </c>
    </row>
    <row r="26" spans="1:205" s="155" customFormat="1" ht="35.25" customHeight="1" x14ac:dyDescent="0.2">
      <c r="A26" s="138" t="s">
        <v>164</v>
      </c>
    </row>
    <row r="27" spans="1:205" s="155" customFormat="1" ht="13.5" customHeight="1" x14ac:dyDescent="0.2">
      <c r="A27" s="138" t="s">
        <v>165</v>
      </c>
    </row>
    <row r="28" spans="1:205" s="155" customFormat="1" ht="35.25" customHeight="1" x14ac:dyDescent="0.2">
      <c r="A28" s="138" t="s">
        <v>162</v>
      </c>
    </row>
    <row r="29" spans="1:205" x14ac:dyDescent="0.2">
      <c r="A29" s="145"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row>
    <row r="30" spans="1:205"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row>
    <row r="31" spans="1:205" x14ac:dyDescent="0.2">
      <c r="A31" s="139"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row>
    <row r="32" spans="1:205" x14ac:dyDescent="0.2">
      <c r="A32" s="217" t="s">
        <v>225</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row>
    <row r="33" spans="1:205" x14ac:dyDescent="0.2">
      <c r="A33" s="218"/>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row>
    <row r="34" spans="1:205" x14ac:dyDescent="0.2">
      <c r="A34" s="218"/>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row>
    <row r="35" spans="1:205" x14ac:dyDescent="0.2">
      <c r="A35" s="218"/>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row>
    <row r="36" spans="1:205" x14ac:dyDescent="0.2">
      <c r="A36" s="218"/>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row>
    <row r="37" spans="1:205" x14ac:dyDescent="0.2">
      <c r="A37" s="218"/>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row>
    <row r="38" spans="1:205" x14ac:dyDescent="0.2">
      <c r="A38" s="21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row>
    <row r="39" spans="1:205" x14ac:dyDescent="0.2">
      <c r="A39" s="218"/>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row>
    <row r="40" spans="1:205" x14ac:dyDescent="0.2">
      <c r="A40" s="218"/>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row>
    <row r="41" spans="1:205" x14ac:dyDescent="0.2">
      <c r="A41" s="218"/>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row>
    <row r="42" spans="1:205" x14ac:dyDescent="0.2">
      <c r="A42" s="218"/>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row>
    <row r="43" spans="1:205" x14ac:dyDescent="0.2">
      <c r="A43" s="218"/>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row>
    <row r="44" spans="1:205" x14ac:dyDescent="0.2">
      <c r="A44" s="218"/>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row>
    <row r="45" spans="1:205" x14ac:dyDescent="0.2">
      <c r="A45" s="218"/>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row>
    <row r="46" spans="1:205" ht="24.75" customHeight="1" x14ac:dyDescent="0.2">
      <c r="A46" s="139"/>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row>
    <row r="47" spans="1:205" ht="24.75" customHeight="1" x14ac:dyDescent="0.2">
      <c r="A47" s="173" t="s">
        <v>197</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row>
    <row r="48" spans="1:205" ht="24.75" customHeight="1" x14ac:dyDescent="0.2">
      <c r="A48" s="139"/>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row>
    <row r="49" spans="1:205" ht="24.75" customHeight="1" x14ac:dyDescent="0.2">
      <c r="A49" s="173" t="s">
        <v>198</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row>
    <row r="50" spans="1:205"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row>
    <row r="51" spans="1:205"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row>
    <row r="52" spans="1:205"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row>
    <row r="53" spans="1:205"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row>
    <row r="54" spans="1:205"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row>
    <row r="55" spans="1:205"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row>
    <row r="56" spans="1:205"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row>
    <row r="57" spans="1:205"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row>
    <row r="58" spans="1:205"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row>
    <row r="59" spans="1:205"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row>
    <row r="60" spans="1:205"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row>
    <row r="61" spans="1:205"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row>
    <row r="62" spans="1:205"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row>
    <row r="63" spans="1:205"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row>
    <row r="64" spans="1:205"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row>
    <row r="65" spans="1:205"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row>
    <row r="66" spans="1:205"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row>
    <row r="67" spans="1:205"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row>
    <row r="68" spans="1:205"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row>
    <row r="69" spans="1:205"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row>
    <row r="70" spans="1:205"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row>
    <row r="71" spans="1:205"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row>
    <row r="72" spans="1:205"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row>
    <row r="73" spans="1:205"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row>
    <row r="74" spans="1:205"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row>
    <row r="75" spans="1:205"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row>
    <row r="76" spans="1:205"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row>
    <row r="77" spans="1:205"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row>
    <row r="78" spans="1:205"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row>
    <row r="79" spans="1:205"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row>
    <row r="80" spans="1:205"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row>
    <row r="81" spans="1:205"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row>
    <row r="82" spans="1:205"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row>
    <row r="83" spans="1:205"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row>
    <row r="84" spans="1:205"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row>
    <row r="85" spans="1:205"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row>
    <row r="86" spans="1:205"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row>
    <row r="87" spans="1:205"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row>
    <row r="88" spans="1:205"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row>
    <row r="89" spans="1:205"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row>
    <row r="90" spans="1:205"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row>
    <row r="91" spans="1:205"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row>
    <row r="92" spans="1:205"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row>
    <row r="93" spans="1:205"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row>
    <row r="94" spans="1:205"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row>
    <row r="95" spans="1:205"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row>
    <row r="96" spans="1:205"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row>
    <row r="97" spans="1:205"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row>
    <row r="98" spans="1:205"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row>
    <row r="99" spans="1:205"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row>
    <row r="100" spans="1:205"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row>
    <row r="101" spans="1:205"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row>
    <row r="102" spans="1:205"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row>
    <row r="103" spans="1:205"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row>
    <row r="104" spans="1:205"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row>
    <row r="105" spans="1:205"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row>
    <row r="106" spans="1:205"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row>
    <row r="107" spans="1:205"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row>
    <row r="108" spans="1:205"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row>
    <row r="109" spans="1:205"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row>
    <row r="110" spans="1:205"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row>
    <row r="111" spans="1:205"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row>
    <row r="112" spans="1:205"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row>
    <row r="113" spans="1:205"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row>
    <row r="114" spans="1:205"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row>
    <row r="115" spans="1:205"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row>
    <row r="116" spans="1:205"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row>
    <row r="117" spans="1:205"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row>
    <row r="118" spans="1:205"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row>
    <row r="119" spans="1:205"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row>
    <row r="120" spans="1:205"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row>
    <row r="121" spans="1:205"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row>
    <row r="122" spans="1:205"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row>
    <row r="123" spans="1:205"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row>
    <row r="124" spans="1:205"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row>
    <row r="125" spans="1:205"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row>
    <row r="126" spans="1:205"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row>
    <row r="127" spans="1:205"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row>
    <row r="128" spans="1:205"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row>
    <row r="129" spans="1:205"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row>
    <row r="130" spans="1:205"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row>
    <row r="131" spans="1:205"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row>
    <row r="132" spans="1:205"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row>
    <row r="133" spans="1:205"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row>
    <row r="134" spans="1:205"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row>
    <row r="135" spans="1:205"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row>
    <row r="136" spans="1:205"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row>
    <row r="137" spans="1:205"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row>
    <row r="138" spans="1:205"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row>
    <row r="139" spans="1:205"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row>
    <row r="140" spans="1:205"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row>
    <row r="141" spans="1:205"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row>
    <row r="142" spans="1:205"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row>
    <row r="143" spans="1:205"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row>
    <row r="144" spans="1:205"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row>
    <row r="145" spans="1:205"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row>
    <row r="146" spans="1:205"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row>
    <row r="147" spans="1:205"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row>
    <row r="148" spans="1:205"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row>
    <row r="149" spans="1:205"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row>
    <row r="150" spans="1:205"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row>
    <row r="151" spans="1:205"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row>
    <row r="152" spans="1:205"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row>
    <row r="153" spans="1:205"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row>
    <row r="154" spans="1:205"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row>
    <row r="155" spans="1:205"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row>
    <row r="156" spans="1:205"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156"/>
  <sheetViews>
    <sheetView workbookViewId="0">
      <pane xSplit="1" topLeftCell="B1" activePane="topRight" state="frozen"/>
      <selection activeCell="A10" sqref="A10"/>
      <selection pane="topRight" activeCell="F46" sqref="F46"/>
    </sheetView>
  </sheetViews>
  <sheetFormatPr defaultRowHeight="12.75" x14ac:dyDescent="0.2"/>
  <cols>
    <col min="1" max="1" width="43.85546875" style="5" customWidth="1"/>
    <col min="2" max="205" width="9.5703125" style="106" customWidth="1"/>
  </cols>
  <sheetData>
    <row r="1" spans="1:205" ht="24" x14ac:dyDescent="0.2">
      <c r="A1" s="47" t="s">
        <v>50</v>
      </c>
    </row>
    <row r="2" spans="1:205" ht="25.5" customHeight="1" x14ac:dyDescent="0.2">
      <c r="A2" s="132" t="s">
        <v>199</v>
      </c>
    </row>
    <row r="3" spans="1:205" x14ac:dyDescent="0.2">
      <c r="A3" s="132" t="s">
        <v>270</v>
      </c>
    </row>
    <row r="4" spans="1:205" ht="21.75" customHeight="1" x14ac:dyDescent="0.2">
      <c r="A4" s="74" t="s">
        <v>52</v>
      </c>
      <c r="B4" s="73">
        <f>'BAR BB| Open rates'!F3</f>
        <v>45413</v>
      </c>
      <c r="C4" s="73">
        <f>'BAR BB| Open rates'!G3</f>
        <v>45417</v>
      </c>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c r="FP4" s="179"/>
      <c r="FQ4" s="179"/>
      <c r="FR4" s="179"/>
      <c r="FS4" s="179"/>
      <c r="FT4" s="179"/>
      <c r="FU4" s="179"/>
      <c r="FV4" s="179"/>
      <c r="FW4" s="179"/>
      <c r="FX4" s="179"/>
      <c r="FY4" s="179"/>
      <c r="FZ4" s="179"/>
      <c r="GA4" s="179"/>
      <c r="GB4" s="179"/>
      <c r="GC4" s="179"/>
      <c r="GD4" s="179"/>
      <c r="GE4" s="179"/>
      <c r="GF4" s="179"/>
      <c r="GG4" s="179"/>
      <c r="GH4" s="179"/>
      <c r="GI4" s="179"/>
      <c r="GJ4" s="179"/>
      <c r="GK4" s="179"/>
      <c r="GL4" s="179"/>
      <c r="GM4" s="179"/>
      <c r="GN4" s="179"/>
      <c r="GO4" s="179"/>
      <c r="GP4" s="179"/>
      <c r="GQ4" s="179"/>
      <c r="GR4" s="179"/>
      <c r="GS4" s="179"/>
      <c r="GT4" s="179"/>
      <c r="GU4" s="179"/>
      <c r="GV4" s="179"/>
      <c r="GW4" s="179"/>
    </row>
    <row r="5" spans="1:205" ht="21.75" customHeight="1" x14ac:dyDescent="0.2">
      <c r="A5" s="74"/>
      <c r="B5" s="73">
        <f>'BAR BB| Open rates'!F4</f>
        <v>45416</v>
      </c>
      <c r="C5" s="73">
        <f>'BAR BB| Open rates'!G4</f>
        <v>45420</v>
      </c>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c r="FP5" s="179"/>
      <c r="FQ5" s="179"/>
      <c r="FR5" s="179"/>
      <c r="FS5" s="179"/>
      <c r="FT5" s="179"/>
      <c r="FU5" s="179"/>
      <c r="FV5" s="179"/>
      <c r="FW5" s="179"/>
      <c r="FX5" s="179"/>
      <c r="FY5" s="179"/>
      <c r="FZ5" s="179"/>
      <c r="GA5" s="179"/>
      <c r="GB5" s="179"/>
      <c r="GC5" s="179"/>
      <c r="GD5" s="179"/>
      <c r="GE5" s="179"/>
      <c r="GF5" s="179"/>
      <c r="GG5" s="179"/>
      <c r="GH5" s="179"/>
      <c r="GI5" s="179"/>
      <c r="GJ5" s="179"/>
      <c r="GK5" s="179"/>
      <c r="GL5" s="179"/>
      <c r="GM5" s="179"/>
      <c r="GN5" s="179"/>
      <c r="GO5" s="179"/>
      <c r="GP5" s="179"/>
      <c r="GQ5" s="179"/>
      <c r="GR5" s="179"/>
      <c r="GS5" s="179"/>
      <c r="GT5" s="179"/>
      <c r="GU5" s="179"/>
      <c r="GV5" s="179"/>
      <c r="GW5" s="179"/>
    </row>
    <row r="6" spans="1:205" s="11" customFormat="1" x14ac:dyDescent="0.2">
      <c r="A6" s="33" t="s">
        <v>53</v>
      </c>
      <c r="B6" s="136"/>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c r="DT6" s="180"/>
      <c r="DU6" s="180"/>
      <c r="DV6" s="180"/>
      <c r="DW6" s="180"/>
      <c r="DX6" s="180"/>
      <c r="DY6" s="180"/>
      <c r="DZ6" s="180"/>
      <c r="EA6" s="180"/>
      <c r="EB6" s="180"/>
      <c r="EC6" s="180"/>
      <c r="ED6" s="180"/>
      <c r="EE6" s="180"/>
      <c r="EF6" s="180"/>
      <c r="EG6" s="180"/>
      <c r="EH6" s="180"/>
      <c r="EI6" s="180"/>
      <c r="EJ6" s="180"/>
      <c r="EK6" s="180"/>
      <c r="EL6" s="180"/>
      <c r="EM6" s="180"/>
      <c r="EN6" s="180"/>
      <c r="EO6" s="180"/>
      <c r="EP6" s="180"/>
      <c r="EQ6" s="180"/>
      <c r="ER6" s="180"/>
      <c r="ES6" s="180"/>
      <c r="ET6" s="180"/>
      <c r="EU6" s="180"/>
      <c r="EV6" s="180"/>
      <c r="EW6" s="180"/>
      <c r="EX6" s="180"/>
      <c r="EY6" s="180"/>
      <c r="EZ6" s="180"/>
      <c r="FA6" s="180"/>
      <c r="FB6" s="180"/>
      <c r="FC6" s="180"/>
      <c r="FD6" s="180"/>
      <c r="FE6" s="180"/>
      <c r="FF6" s="180"/>
      <c r="FG6" s="180"/>
      <c r="FH6" s="180"/>
      <c r="FI6" s="180"/>
      <c r="FJ6" s="180"/>
      <c r="FK6" s="180"/>
      <c r="FL6" s="180"/>
      <c r="FM6" s="180"/>
      <c r="FN6" s="180"/>
      <c r="FO6" s="180"/>
      <c r="FP6" s="180"/>
      <c r="FQ6" s="180"/>
      <c r="FR6" s="180"/>
      <c r="FS6" s="180"/>
      <c r="FT6" s="180"/>
      <c r="FU6" s="180"/>
      <c r="FV6" s="180"/>
      <c r="FW6" s="180"/>
      <c r="FX6" s="180"/>
      <c r="FY6" s="180"/>
      <c r="FZ6" s="180"/>
      <c r="GA6" s="180"/>
      <c r="GB6" s="180"/>
      <c r="GC6" s="180"/>
      <c r="GD6" s="180"/>
      <c r="GE6" s="180"/>
      <c r="GF6" s="180"/>
      <c r="GG6" s="180"/>
      <c r="GH6" s="180"/>
      <c r="GI6" s="180"/>
      <c r="GJ6" s="180"/>
      <c r="GK6" s="180"/>
      <c r="GL6" s="180"/>
      <c r="GM6" s="180"/>
      <c r="GN6" s="180"/>
      <c r="GO6" s="180"/>
      <c r="GP6" s="180"/>
      <c r="GQ6" s="180"/>
      <c r="GR6" s="180"/>
      <c r="GS6" s="180"/>
      <c r="GT6" s="180"/>
      <c r="GU6" s="180"/>
      <c r="GV6" s="180"/>
      <c r="GW6" s="180"/>
    </row>
    <row r="7" spans="1:205" s="11" customFormat="1" x14ac:dyDescent="0.2">
      <c r="A7" s="42">
        <v>1</v>
      </c>
      <c r="B7" s="84">
        <f>'BAR BB| Open rates'!F6*0.75*0.85+35</f>
        <v>4433.75</v>
      </c>
      <c r="C7" s="84">
        <f>'BAR BB| Open rates'!G6*0.75*0.85+35</f>
        <v>4433.75</v>
      </c>
      <c r="D7" s="131"/>
      <c r="E7" s="131"/>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c r="GQ7" s="131"/>
      <c r="GR7" s="131"/>
      <c r="GS7" s="131"/>
      <c r="GT7" s="131"/>
      <c r="GU7" s="131"/>
      <c r="GV7" s="131"/>
      <c r="GW7" s="131"/>
    </row>
    <row r="8" spans="1:205" s="11" customFormat="1" x14ac:dyDescent="0.2">
      <c r="A8" s="42">
        <v>2</v>
      </c>
      <c r="B8" s="84">
        <f>'BAR BB| Open rates'!F7*0.75*0.85+35</f>
        <v>5198.75</v>
      </c>
      <c r="C8" s="84">
        <f>'BAR BB| Open rates'!G7*0.75*0.85+35</f>
        <v>5198.75</v>
      </c>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c r="GQ8" s="131"/>
      <c r="GR8" s="131"/>
      <c r="GS8" s="131"/>
      <c r="GT8" s="131"/>
      <c r="GU8" s="131"/>
      <c r="GV8" s="131"/>
      <c r="GW8" s="131"/>
    </row>
    <row r="9" spans="1:205" s="11" customFormat="1" x14ac:dyDescent="0.2">
      <c r="A9" s="33" t="s">
        <v>54</v>
      </c>
      <c r="B9" s="84"/>
      <c r="C9" s="84"/>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c r="GR9" s="131"/>
      <c r="GS9" s="131"/>
      <c r="GT9" s="131"/>
      <c r="GU9" s="131"/>
      <c r="GV9" s="131"/>
      <c r="GW9" s="131"/>
    </row>
    <row r="10" spans="1:205" s="11" customFormat="1" x14ac:dyDescent="0.2">
      <c r="A10" s="42">
        <v>1</v>
      </c>
      <c r="B10" s="84">
        <f>'BAR BB| Open rates'!F9*0.75*0.85+35</f>
        <v>5708.75</v>
      </c>
      <c r="C10" s="84">
        <f>'BAR BB| Open rates'!G9*0.75*0.85+35</f>
        <v>5708.75</v>
      </c>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c r="GQ10" s="131"/>
      <c r="GR10" s="131"/>
      <c r="GS10" s="131"/>
      <c r="GT10" s="131"/>
      <c r="GU10" s="131"/>
      <c r="GV10" s="131"/>
      <c r="GW10" s="131"/>
    </row>
    <row r="11" spans="1:205" s="11" customFormat="1" x14ac:dyDescent="0.2">
      <c r="A11" s="42">
        <v>2</v>
      </c>
      <c r="B11" s="84">
        <f>'BAR BB| Open rates'!F10*0.75*0.85+35</f>
        <v>6473.75</v>
      </c>
      <c r="C11" s="84">
        <f>'BAR BB| Open rates'!G10*0.75*0.85+35</f>
        <v>6473.75</v>
      </c>
      <c r="D11" s="131"/>
      <c r="E11" s="131"/>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c r="GR11" s="131"/>
      <c r="GS11" s="131"/>
      <c r="GT11" s="131"/>
      <c r="GU11" s="131"/>
      <c r="GV11" s="131"/>
      <c r="GW11" s="131"/>
    </row>
    <row r="12" spans="1:205" s="11" customFormat="1" x14ac:dyDescent="0.2">
      <c r="A12" s="33" t="s">
        <v>151</v>
      </c>
      <c r="B12" s="84"/>
      <c r="C12" s="84"/>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c r="GQ12" s="131"/>
      <c r="GR12" s="131"/>
      <c r="GS12" s="131"/>
      <c r="GT12" s="131"/>
      <c r="GU12" s="131"/>
      <c r="GV12" s="131"/>
      <c r="GW12" s="131"/>
    </row>
    <row r="13" spans="1:205" s="11" customFormat="1" x14ac:dyDescent="0.2">
      <c r="A13" s="42">
        <v>1</v>
      </c>
      <c r="B13" s="84">
        <f>'BAR BB| Open rates'!F12*0.75*0.85+35</f>
        <v>6346.25</v>
      </c>
      <c r="C13" s="84">
        <f>'BAR BB| Open rates'!G12*0.75*0.85+35</f>
        <v>6346.25</v>
      </c>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c r="GQ13" s="131"/>
      <c r="GR13" s="131"/>
      <c r="GS13" s="131"/>
      <c r="GT13" s="131"/>
      <c r="GU13" s="131"/>
      <c r="GV13" s="131"/>
      <c r="GW13" s="131"/>
    </row>
    <row r="14" spans="1:205" s="11" customFormat="1" x14ac:dyDescent="0.2">
      <c r="A14" s="42">
        <v>2</v>
      </c>
      <c r="B14" s="84">
        <f>'BAR BB| Open rates'!F13*0.75*0.85+35</f>
        <v>7111.25</v>
      </c>
      <c r="C14" s="84">
        <f>'BAR BB| Open rates'!G13*0.75*0.85+35</f>
        <v>7111.25</v>
      </c>
      <c r="D14" s="131"/>
      <c r="E14" s="131"/>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c r="GR14" s="131"/>
      <c r="GS14" s="131"/>
      <c r="GT14" s="131"/>
      <c r="GU14" s="131"/>
      <c r="GV14" s="131"/>
      <c r="GW14" s="131"/>
    </row>
    <row r="15" spans="1:205" x14ac:dyDescent="0.2">
      <c r="A15" s="123"/>
    </row>
    <row r="16" spans="1:205" x14ac:dyDescent="0.2">
      <c r="A16" s="216"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row>
    <row r="17" spans="1:205" x14ac:dyDescent="0.2">
      <c r="A17" s="216"/>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row>
    <row r="18" spans="1:205" s="11" customFormat="1" ht="12.75" customHeight="1" x14ac:dyDescent="0.2"/>
    <row r="19" spans="1:205" x14ac:dyDescent="0.2">
      <c r="A19" s="156"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row>
    <row r="20" spans="1:205" ht="24" x14ac:dyDescent="0.2">
      <c r="A20" s="152" t="s">
        <v>303</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row>
    <row r="21" spans="1:205" ht="24" x14ac:dyDescent="0.2">
      <c r="A21" s="152" t="s">
        <v>304</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row>
    <row r="22" spans="1:205"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row>
    <row r="23" spans="1:205" x14ac:dyDescent="0.2">
      <c r="A23" s="137"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row>
    <row r="24" spans="1:205" s="155" customFormat="1" ht="35.25" customHeight="1" x14ac:dyDescent="0.2">
      <c r="A24" s="138" t="s">
        <v>163</v>
      </c>
    </row>
    <row r="25" spans="1:205" s="155" customFormat="1" ht="35.25" customHeight="1" x14ac:dyDescent="0.2">
      <c r="A25" s="150" t="s">
        <v>190</v>
      </c>
    </row>
    <row r="26" spans="1:205" s="155" customFormat="1" ht="35.25" customHeight="1" x14ac:dyDescent="0.2">
      <c r="A26" s="138" t="s">
        <v>164</v>
      </c>
    </row>
    <row r="27" spans="1:205" s="155" customFormat="1" ht="13.5" customHeight="1" x14ac:dyDescent="0.2">
      <c r="A27" s="138" t="s">
        <v>165</v>
      </c>
    </row>
    <row r="28" spans="1:205" s="155" customFormat="1" ht="35.25" customHeight="1" x14ac:dyDescent="0.2">
      <c r="A28" s="138" t="s">
        <v>162</v>
      </c>
    </row>
    <row r="29" spans="1:205" x14ac:dyDescent="0.2">
      <c r="A29" s="145"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row>
    <row r="30" spans="1:205"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row>
    <row r="31" spans="1:205" x14ac:dyDescent="0.2">
      <c r="A31" s="139"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row>
    <row r="32" spans="1:205" x14ac:dyDescent="0.2">
      <c r="A32" s="217" t="s">
        <v>225</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row>
    <row r="33" spans="1:205" x14ac:dyDescent="0.2">
      <c r="A33" s="218"/>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row>
    <row r="34" spans="1:205" x14ac:dyDescent="0.2">
      <c r="A34" s="218"/>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row>
    <row r="35" spans="1:205" x14ac:dyDescent="0.2">
      <c r="A35" s="218"/>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row>
    <row r="36" spans="1:205" x14ac:dyDescent="0.2">
      <c r="A36" s="218"/>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row>
    <row r="37" spans="1:205" x14ac:dyDescent="0.2">
      <c r="A37" s="218"/>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row>
    <row r="38" spans="1:205" x14ac:dyDescent="0.2">
      <c r="A38" s="21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row>
    <row r="39" spans="1:205" x14ac:dyDescent="0.2">
      <c r="A39" s="218"/>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row>
    <row r="40" spans="1:205" x14ac:dyDescent="0.2">
      <c r="A40" s="218"/>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row>
    <row r="41" spans="1:205" x14ac:dyDescent="0.2">
      <c r="A41" s="218"/>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row>
    <row r="42" spans="1:205" x14ac:dyDescent="0.2">
      <c r="A42" s="218"/>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row>
    <row r="43" spans="1:205" x14ac:dyDescent="0.2">
      <c r="A43" s="218"/>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row>
    <row r="44" spans="1:205" x14ac:dyDescent="0.2">
      <c r="A44" s="218"/>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row>
    <row r="45" spans="1:205" x14ac:dyDescent="0.2">
      <c r="A45" s="218"/>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row>
    <row r="46" spans="1:205" ht="21" customHeight="1" x14ac:dyDescent="0.2">
      <c r="A46" s="139"/>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row>
    <row r="47" spans="1:205" ht="21" customHeight="1" x14ac:dyDescent="0.2">
      <c r="A47" s="173" t="s">
        <v>197</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row>
    <row r="48" spans="1:205" ht="21" customHeight="1" x14ac:dyDescent="0.2">
      <c r="A48" s="139"/>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row>
    <row r="49" spans="1:205" ht="21" customHeight="1" x14ac:dyDescent="0.2">
      <c r="A49" s="173" t="s">
        <v>198</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row>
    <row r="50" spans="1:205"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row>
    <row r="51" spans="1:205"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row>
    <row r="52" spans="1:205"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row>
    <row r="53" spans="1:205"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row>
    <row r="54" spans="1:205"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row>
    <row r="55" spans="1:205"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row>
    <row r="56" spans="1:205"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row>
    <row r="57" spans="1:205"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row>
    <row r="58" spans="1:205"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row>
    <row r="59" spans="1:205"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row>
    <row r="60" spans="1:205"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row>
    <row r="61" spans="1:205"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row>
    <row r="62" spans="1:205"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row>
    <row r="63" spans="1:205"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row>
    <row r="64" spans="1:205"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row>
    <row r="65" spans="1:205"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row>
    <row r="66" spans="1:205"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row>
    <row r="67" spans="1:205"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row>
    <row r="68" spans="1:205"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row>
    <row r="69" spans="1:205"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row>
    <row r="70" spans="1:205"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row>
    <row r="71" spans="1:205"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row>
    <row r="72" spans="1:205"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row>
    <row r="73" spans="1:205"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row>
    <row r="74" spans="1:205"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row>
    <row r="75" spans="1:205"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row>
    <row r="76" spans="1:205"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row>
    <row r="77" spans="1:205"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row>
    <row r="78" spans="1:205"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row>
    <row r="79" spans="1:205"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row>
    <row r="80" spans="1:205"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row>
    <row r="81" spans="1:205"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row>
    <row r="82" spans="1:205"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row>
    <row r="83" spans="1:205"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row>
    <row r="84" spans="1:205"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row>
    <row r="85" spans="1:205"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row>
    <row r="86" spans="1:205"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row>
    <row r="87" spans="1:205"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row>
    <row r="88" spans="1:205"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row>
    <row r="89" spans="1:205"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row>
    <row r="90" spans="1:205"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row>
    <row r="91" spans="1:205"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row>
    <row r="92" spans="1:205"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row>
    <row r="93" spans="1:205"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row>
    <row r="94" spans="1:205"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row>
    <row r="95" spans="1:205"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row>
    <row r="96" spans="1:205"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row>
    <row r="97" spans="1:205"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row>
    <row r="98" spans="1:205"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row>
    <row r="99" spans="1:205"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row>
    <row r="100" spans="1:205"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row>
    <row r="101" spans="1:205"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row>
    <row r="102" spans="1:205"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row>
    <row r="103" spans="1:205"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row>
    <row r="104" spans="1:205"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row>
    <row r="105" spans="1:205"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row>
    <row r="106" spans="1:205"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row>
    <row r="107" spans="1:205"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row>
    <row r="108" spans="1:205"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row>
    <row r="109" spans="1:205"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row>
    <row r="110" spans="1:205"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row>
    <row r="111" spans="1:205"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row>
    <row r="112" spans="1:205"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row>
    <row r="113" spans="1:205"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row>
    <row r="114" spans="1:205"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row>
    <row r="115" spans="1:205"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row>
    <row r="116" spans="1:205"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row>
    <row r="117" spans="1:205"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row>
    <row r="118" spans="1:205"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row>
    <row r="119" spans="1:205"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row>
    <row r="120" spans="1:205"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row>
    <row r="121" spans="1:205"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row>
    <row r="122" spans="1:205"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row>
    <row r="123" spans="1:205"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row>
    <row r="124" spans="1:205"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row>
    <row r="125" spans="1:205"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row>
    <row r="126" spans="1:205"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row>
    <row r="127" spans="1:205"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row>
    <row r="128" spans="1:205"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row>
    <row r="129" spans="1:205"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row>
    <row r="130" spans="1:205"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row>
    <row r="131" spans="1:205"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row>
    <row r="132" spans="1:205"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row>
    <row r="133" spans="1:205"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row>
    <row r="134" spans="1:205"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row>
    <row r="135" spans="1:205"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row>
    <row r="136" spans="1:205"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row>
    <row r="137" spans="1:205"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row>
    <row r="138" spans="1:205"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row>
    <row r="139" spans="1:205"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row>
    <row r="140" spans="1:205"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row>
    <row r="141" spans="1:205"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row>
    <row r="142" spans="1:205"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row>
    <row r="143" spans="1:205"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row>
    <row r="144" spans="1:205"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row>
    <row r="145" spans="1:205"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row>
    <row r="146" spans="1:205"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row>
    <row r="147" spans="1:205"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row>
    <row r="148" spans="1:205"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row>
    <row r="149" spans="1:205"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row>
    <row r="150" spans="1:205"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row>
    <row r="151" spans="1:205"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row>
    <row r="152" spans="1:205"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row>
    <row r="153" spans="1:205"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row>
    <row r="154" spans="1:205"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row>
    <row r="155" spans="1:205"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row>
    <row r="156" spans="1:205"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159"/>
  <sheetViews>
    <sheetView workbookViewId="0">
      <pane xSplit="1" topLeftCell="B1" activePane="topRight" state="frozen"/>
      <selection activeCell="A10" sqref="A10"/>
      <selection pane="topRight" activeCell="F15" sqref="F15"/>
    </sheetView>
  </sheetViews>
  <sheetFormatPr defaultRowHeight="12.75" x14ac:dyDescent="0.2"/>
  <cols>
    <col min="1" max="1" width="43.85546875" style="5" customWidth="1"/>
    <col min="2" max="3" width="10" customWidth="1"/>
  </cols>
  <sheetData>
    <row r="1" spans="1:3" ht="24" x14ac:dyDescent="0.2">
      <c r="A1" s="47" t="s">
        <v>50</v>
      </c>
    </row>
    <row r="2" spans="1:3" ht="25.5" customHeight="1" x14ac:dyDescent="0.2">
      <c r="A2" s="132" t="s">
        <v>199</v>
      </c>
    </row>
    <row r="3" spans="1:3" x14ac:dyDescent="0.2">
      <c r="A3" s="132" t="s">
        <v>187</v>
      </c>
    </row>
    <row r="4" spans="1:3" ht="21.75" customHeight="1" x14ac:dyDescent="0.2">
      <c r="A4" s="74" t="s">
        <v>52</v>
      </c>
      <c r="B4" s="73">
        <f>'BAR BB| Open rates'!F3</f>
        <v>45413</v>
      </c>
      <c r="C4" s="73">
        <f>'BAR BB| Open rates'!G3</f>
        <v>45417</v>
      </c>
    </row>
    <row r="5" spans="1:3" ht="21.75" customHeight="1" x14ac:dyDescent="0.2">
      <c r="A5" s="74"/>
      <c r="B5" s="73">
        <f>'BAR BB| Open rates'!F4</f>
        <v>45416</v>
      </c>
      <c r="C5" s="73">
        <f>'BAR BB| Open rates'!G4</f>
        <v>45420</v>
      </c>
    </row>
    <row r="6" spans="1:3" s="11" customFormat="1" x14ac:dyDescent="0.2">
      <c r="A6" s="33" t="s">
        <v>53</v>
      </c>
      <c r="B6" s="136"/>
      <c r="C6" s="136"/>
    </row>
    <row r="7" spans="1:3" s="11" customFormat="1" x14ac:dyDescent="0.2">
      <c r="A7" s="42">
        <v>1</v>
      </c>
      <c r="B7" s="84">
        <f>'BAR BB| Open rates'!F6*0.75*0.9</f>
        <v>4657.5</v>
      </c>
      <c r="C7" s="84">
        <f>'BAR BB| Open rates'!G6*0.75*0.9</f>
        <v>4657.5</v>
      </c>
    </row>
    <row r="8" spans="1:3" s="11" customFormat="1" x14ac:dyDescent="0.2">
      <c r="A8" s="42">
        <v>2</v>
      </c>
      <c r="B8" s="84">
        <f>'BAR BB| Open rates'!F7*0.75*0.9</f>
        <v>5467.5</v>
      </c>
      <c r="C8" s="84">
        <f>'BAR BB| Open rates'!G7*0.75*0.9</f>
        <v>5467.5</v>
      </c>
    </row>
    <row r="9" spans="1:3" s="11" customFormat="1" x14ac:dyDescent="0.2">
      <c r="A9" s="33" t="s">
        <v>54</v>
      </c>
      <c r="B9" s="84"/>
      <c r="C9" s="84"/>
    </row>
    <row r="10" spans="1:3" s="11" customFormat="1" x14ac:dyDescent="0.2">
      <c r="A10" s="42">
        <v>1</v>
      </c>
      <c r="B10" s="84">
        <f>'BAR BB| Open rates'!F9*0.75*0.9</f>
        <v>6007.5</v>
      </c>
      <c r="C10" s="84">
        <f>'BAR BB| Open rates'!G9*0.75*0.9</f>
        <v>6007.5</v>
      </c>
    </row>
    <row r="11" spans="1:3" s="11" customFormat="1" x14ac:dyDescent="0.2">
      <c r="A11" s="42">
        <v>2</v>
      </c>
      <c r="B11" s="84">
        <f>'BAR BB| Open rates'!F10*0.75*0.9</f>
        <v>6817.5</v>
      </c>
      <c r="C11" s="84">
        <f>'BAR BB| Open rates'!G10*0.75*0.9</f>
        <v>6817.5</v>
      </c>
    </row>
    <row r="12" spans="1:3" s="11" customFormat="1" x14ac:dyDescent="0.2">
      <c r="A12" s="33" t="s">
        <v>151</v>
      </c>
      <c r="B12" s="84"/>
      <c r="C12" s="84"/>
    </row>
    <row r="13" spans="1:3" s="11" customFormat="1" x14ac:dyDescent="0.2">
      <c r="A13" s="42">
        <v>1</v>
      </c>
      <c r="B13" s="84">
        <f>'BAR BB| Open rates'!F12*0.75*0.9</f>
        <v>6682.5</v>
      </c>
      <c r="C13" s="84">
        <f>'BAR BB| Open rates'!G12*0.75*0.9</f>
        <v>6682.5</v>
      </c>
    </row>
    <row r="14" spans="1:3" s="11" customFormat="1" x14ac:dyDescent="0.2">
      <c r="A14" s="42">
        <v>2</v>
      </c>
      <c r="B14" s="84">
        <f>'BAR BB| Open rates'!F13*0.75*0.9</f>
        <v>7492.5</v>
      </c>
      <c r="C14" s="84">
        <f>'BAR BB| Open rates'!G13*0.75*0.9</f>
        <v>7492.5</v>
      </c>
    </row>
    <row r="15" spans="1:3" x14ac:dyDescent="0.2">
      <c r="A15" s="123"/>
    </row>
    <row r="16" spans="1:3" x14ac:dyDescent="0.2">
      <c r="A16" s="216" t="s">
        <v>157</v>
      </c>
    </row>
    <row r="17" spans="1:1" x14ac:dyDescent="0.2">
      <c r="A17" s="216"/>
    </row>
    <row r="18" spans="1:1" s="11" customFormat="1" ht="12.75" customHeight="1" x14ac:dyDescent="0.2"/>
    <row r="19" spans="1:1" x14ac:dyDescent="0.2">
      <c r="A19" s="156" t="s">
        <v>80</v>
      </c>
    </row>
    <row r="20" spans="1:1" ht="24" x14ac:dyDescent="0.2">
      <c r="A20" s="152" t="s">
        <v>303</v>
      </c>
    </row>
    <row r="21" spans="1:1" ht="24" x14ac:dyDescent="0.2">
      <c r="A21" s="152" t="s">
        <v>304</v>
      </c>
    </row>
    <row r="22" spans="1:1" x14ac:dyDescent="0.2">
      <c r="A22" s="106"/>
    </row>
    <row r="23" spans="1:1" x14ac:dyDescent="0.2">
      <c r="A23" s="137" t="s">
        <v>58</v>
      </c>
    </row>
    <row r="24" spans="1:1" s="155" customFormat="1" ht="35.25" customHeight="1" x14ac:dyDescent="0.2">
      <c r="A24" s="138" t="s">
        <v>163</v>
      </c>
    </row>
    <row r="25" spans="1:1" s="155" customFormat="1" ht="35.25" customHeight="1" x14ac:dyDescent="0.2">
      <c r="A25" s="150" t="s">
        <v>190</v>
      </c>
    </row>
    <row r="26" spans="1:1" s="155" customFormat="1" ht="35.25" customHeight="1" x14ac:dyDescent="0.2">
      <c r="A26" s="138" t="s">
        <v>164</v>
      </c>
    </row>
    <row r="27" spans="1:1" s="155" customFormat="1" ht="13.5" customHeight="1" x14ac:dyDescent="0.2">
      <c r="A27" s="138" t="s">
        <v>165</v>
      </c>
    </row>
    <row r="28" spans="1:1" s="155" customFormat="1" ht="35.25" customHeight="1" x14ac:dyDescent="0.2">
      <c r="A28" s="138" t="s">
        <v>162</v>
      </c>
    </row>
    <row r="29" spans="1:1" x14ac:dyDescent="0.2">
      <c r="A29" s="145" t="s">
        <v>102</v>
      </c>
    </row>
    <row r="30" spans="1:1" x14ac:dyDescent="0.2">
      <c r="A30" s="106"/>
    </row>
    <row r="31" spans="1:1" x14ac:dyDescent="0.2">
      <c r="A31" s="139" t="s">
        <v>65</v>
      </c>
    </row>
    <row r="32" spans="1:1" x14ac:dyDescent="0.2">
      <c r="A32" s="217" t="s">
        <v>225</v>
      </c>
    </row>
    <row r="33" spans="1:1" x14ac:dyDescent="0.2">
      <c r="A33" s="218"/>
    </row>
    <row r="34" spans="1:1" x14ac:dyDescent="0.2">
      <c r="A34" s="218"/>
    </row>
    <row r="35" spans="1:1" x14ac:dyDescent="0.2">
      <c r="A35" s="218"/>
    </row>
    <row r="36" spans="1:1" x14ac:dyDescent="0.2">
      <c r="A36" s="218"/>
    </row>
    <row r="37" spans="1:1" x14ac:dyDescent="0.2">
      <c r="A37" s="218"/>
    </row>
    <row r="38" spans="1:1" x14ac:dyDescent="0.2">
      <c r="A38" s="218"/>
    </row>
    <row r="39" spans="1:1" x14ac:dyDescent="0.2">
      <c r="A39" s="218"/>
    </row>
    <row r="40" spans="1:1" x14ac:dyDescent="0.2">
      <c r="A40" s="218"/>
    </row>
    <row r="41" spans="1:1" x14ac:dyDescent="0.2">
      <c r="A41" s="218"/>
    </row>
    <row r="42" spans="1:1" x14ac:dyDescent="0.2">
      <c r="A42" s="218"/>
    </row>
    <row r="43" spans="1:1" x14ac:dyDescent="0.2">
      <c r="A43" s="218"/>
    </row>
    <row r="44" spans="1:1" x14ac:dyDescent="0.2">
      <c r="A44" s="218"/>
    </row>
    <row r="45" spans="1:1" x14ac:dyDescent="0.2">
      <c r="A45" s="218"/>
    </row>
    <row r="46" spans="1:1" ht="21" customHeight="1" x14ac:dyDescent="0.2">
      <c r="A46" s="139"/>
    </row>
    <row r="47" spans="1:1" ht="21" customHeight="1" x14ac:dyDescent="0.2">
      <c r="A47" s="173" t="s">
        <v>197</v>
      </c>
    </row>
    <row r="48" spans="1:1" ht="21" customHeight="1" x14ac:dyDescent="0.2">
      <c r="A48" s="139"/>
    </row>
    <row r="49" spans="1:1" ht="21" customHeight="1" x14ac:dyDescent="0.2">
      <c r="A49" s="173" t="s">
        <v>198</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205" x14ac:dyDescent="0.2">
      <c r="A81" s="106"/>
    </row>
    <row r="82" spans="1:205" x14ac:dyDescent="0.2">
      <c r="A82" s="106"/>
    </row>
    <row r="83" spans="1:205" x14ac:dyDescent="0.2">
      <c r="A83" s="106"/>
    </row>
    <row r="84" spans="1:205" x14ac:dyDescent="0.2">
      <c r="A84" s="106"/>
    </row>
    <row r="85" spans="1:205" x14ac:dyDescent="0.2">
      <c r="A85" s="106"/>
    </row>
    <row r="86" spans="1:205" x14ac:dyDescent="0.2">
      <c r="A86" s="106"/>
    </row>
    <row r="87" spans="1:205" x14ac:dyDescent="0.2">
      <c r="B87" s="106"/>
      <c r="C87" s="106"/>
      <c r="D87" s="106"/>
      <c r="E87" s="106"/>
      <c r="F87" s="106"/>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c r="DG87" s="106"/>
      <c r="DH87" s="106"/>
      <c r="DI87" s="106"/>
      <c r="DJ87" s="106"/>
      <c r="DK87" s="106"/>
      <c r="DL87" s="106"/>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6"/>
      <c r="EJ87" s="106"/>
      <c r="EK87" s="106"/>
      <c r="EL87" s="106"/>
      <c r="EM87" s="106"/>
      <c r="EN87" s="106"/>
      <c r="EO87" s="106"/>
      <c r="EP87" s="106"/>
      <c r="EQ87" s="106"/>
      <c r="ER87" s="106"/>
      <c r="ES87" s="106"/>
      <c r="ET87" s="106"/>
      <c r="EU87" s="106"/>
      <c r="EV87" s="106"/>
      <c r="EW87" s="106"/>
      <c r="EX87" s="106"/>
      <c r="EY87" s="106"/>
      <c r="EZ87" s="106"/>
      <c r="FA87" s="106"/>
      <c r="FB87" s="106"/>
      <c r="FC87" s="106"/>
      <c r="FD87" s="106"/>
      <c r="FE87" s="106"/>
      <c r="FF87" s="106"/>
      <c r="FG87" s="106"/>
      <c r="FH87" s="106"/>
      <c r="FI87" s="106"/>
      <c r="FJ87" s="106"/>
      <c r="FK87" s="106"/>
      <c r="FL87" s="106"/>
      <c r="FM87" s="106"/>
      <c r="FN87" s="106"/>
      <c r="FO87" s="106"/>
      <c r="FP87" s="106"/>
      <c r="FQ87" s="106"/>
      <c r="FR87" s="106"/>
      <c r="FS87" s="106"/>
      <c r="FT87" s="106"/>
      <c r="FU87" s="106"/>
      <c r="FV87" s="106"/>
      <c r="FW87" s="106"/>
      <c r="FX87" s="106"/>
      <c r="FY87" s="106"/>
      <c r="FZ87" s="106"/>
      <c r="GA87" s="106"/>
      <c r="GB87" s="106"/>
      <c r="GC87" s="106"/>
      <c r="GD87" s="106"/>
      <c r="GE87" s="106"/>
      <c r="GF87" s="106"/>
      <c r="GG87" s="106"/>
      <c r="GH87" s="106"/>
      <c r="GI87" s="106"/>
      <c r="GJ87" s="106"/>
      <c r="GK87" s="106"/>
      <c r="GL87" s="106"/>
      <c r="GM87" s="106"/>
      <c r="GN87" s="106"/>
      <c r="GO87" s="106"/>
      <c r="GP87" s="106"/>
      <c r="GQ87" s="106"/>
      <c r="GR87" s="106"/>
      <c r="GS87" s="106"/>
      <c r="GT87" s="106"/>
      <c r="GU87" s="106"/>
      <c r="GV87" s="106"/>
      <c r="GW87" s="106"/>
    </row>
    <row r="88" spans="1:205" x14ac:dyDescent="0.2">
      <c r="B88" s="106"/>
      <c r="C88" s="106"/>
      <c r="D88" s="106"/>
      <c r="E88" s="106"/>
      <c r="F88" s="106"/>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c r="CE88" s="106"/>
      <c r="CF88" s="106"/>
      <c r="CG88" s="106"/>
      <c r="CH88" s="106"/>
      <c r="CI88" s="106"/>
      <c r="CJ88" s="106"/>
      <c r="CK88" s="106"/>
      <c r="CL88" s="106"/>
      <c r="CM88" s="106"/>
      <c r="CN88" s="106"/>
      <c r="CO88" s="106"/>
      <c r="CP88" s="106"/>
      <c r="CQ88" s="106"/>
      <c r="CR88" s="106"/>
      <c r="CS88" s="106"/>
      <c r="CT88" s="106"/>
      <c r="CU88" s="106"/>
      <c r="CV88" s="106"/>
      <c r="CW88" s="106"/>
      <c r="CX88" s="106"/>
      <c r="CY88" s="106"/>
      <c r="CZ88" s="106"/>
      <c r="DA88" s="106"/>
      <c r="DB88" s="106"/>
      <c r="DC88" s="106"/>
      <c r="DD88" s="106"/>
      <c r="DE88" s="106"/>
      <c r="DF88" s="106"/>
      <c r="DG88" s="106"/>
      <c r="DH88" s="106"/>
      <c r="DI88" s="106"/>
      <c r="DJ88" s="106"/>
      <c r="DK88" s="106"/>
      <c r="DL88" s="106"/>
      <c r="DM88" s="106"/>
      <c r="DN88" s="106"/>
      <c r="DO88" s="106"/>
      <c r="DP88" s="106"/>
      <c r="DQ88" s="106"/>
      <c r="DR88" s="106"/>
      <c r="DS88" s="106"/>
      <c r="DT88" s="106"/>
      <c r="DU88" s="106"/>
      <c r="DV88" s="106"/>
      <c r="DW88" s="106"/>
      <c r="DX88" s="106"/>
      <c r="DY88" s="106"/>
      <c r="DZ88" s="106"/>
      <c r="EA88" s="106"/>
      <c r="EB88" s="106"/>
      <c r="EC88" s="106"/>
      <c r="ED88" s="106"/>
      <c r="EE88" s="106"/>
      <c r="EF88" s="106"/>
      <c r="EG88" s="106"/>
      <c r="EH88" s="106"/>
      <c r="EI88" s="106"/>
      <c r="EJ88" s="106"/>
      <c r="EK88" s="106"/>
      <c r="EL88" s="106"/>
      <c r="EM88" s="106"/>
      <c r="EN88" s="106"/>
      <c r="EO88" s="106"/>
      <c r="EP88" s="106"/>
      <c r="EQ88" s="106"/>
      <c r="ER88" s="106"/>
      <c r="ES88" s="106"/>
      <c r="ET88" s="106"/>
      <c r="EU88" s="106"/>
      <c r="EV88" s="106"/>
      <c r="EW88" s="106"/>
      <c r="EX88" s="106"/>
      <c r="EY88" s="106"/>
      <c r="EZ88" s="106"/>
      <c r="FA88" s="106"/>
      <c r="FB88" s="106"/>
      <c r="FC88" s="106"/>
      <c r="FD88" s="106"/>
      <c r="FE88" s="106"/>
      <c r="FF88" s="106"/>
      <c r="FG88" s="106"/>
      <c r="FH88" s="106"/>
      <c r="FI88" s="106"/>
      <c r="FJ88" s="106"/>
      <c r="FK88" s="106"/>
      <c r="FL88" s="106"/>
      <c r="FM88" s="106"/>
      <c r="FN88" s="106"/>
      <c r="FO88" s="106"/>
      <c r="FP88" s="106"/>
      <c r="FQ88" s="106"/>
      <c r="FR88" s="106"/>
      <c r="FS88" s="106"/>
      <c r="FT88" s="106"/>
      <c r="FU88" s="106"/>
      <c r="FV88" s="106"/>
      <c r="FW88" s="106"/>
      <c r="FX88" s="106"/>
      <c r="FY88" s="106"/>
      <c r="FZ88" s="106"/>
      <c r="GA88" s="106"/>
      <c r="GB88" s="106"/>
      <c r="GC88" s="106"/>
      <c r="GD88" s="106"/>
      <c r="GE88" s="106"/>
      <c r="GF88" s="106"/>
      <c r="GG88" s="106"/>
      <c r="GH88" s="106"/>
      <c r="GI88" s="106"/>
      <c r="GJ88" s="106"/>
      <c r="GK88" s="106"/>
      <c r="GL88" s="106"/>
      <c r="GM88" s="106"/>
      <c r="GN88" s="106"/>
      <c r="GO88" s="106"/>
      <c r="GP88" s="106"/>
      <c r="GQ88" s="106"/>
      <c r="GR88" s="106"/>
      <c r="GS88" s="106"/>
      <c r="GT88" s="106"/>
      <c r="GU88" s="106"/>
      <c r="GV88" s="106"/>
      <c r="GW88" s="106"/>
    </row>
    <row r="89" spans="1:205" x14ac:dyDescent="0.2">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c r="DG89" s="106"/>
      <c r="DH89" s="106"/>
      <c r="DI89" s="106"/>
      <c r="DJ89" s="106"/>
      <c r="DK89" s="106"/>
      <c r="DL89" s="106"/>
      <c r="DM89" s="106"/>
      <c r="DN89" s="106"/>
      <c r="DO89" s="106"/>
      <c r="DP89" s="106"/>
      <c r="DQ89" s="106"/>
      <c r="DR89" s="106"/>
      <c r="DS89" s="106"/>
      <c r="DT89" s="106"/>
      <c r="DU89" s="106"/>
      <c r="DV89" s="106"/>
      <c r="DW89" s="106"/>
      <c r="DX89" s="106"/>
      <c r="DY89" s="106"/>
      <c r="DZ89" s="106"/>
      <c r="EA89" s="106"/>
      <c r="EB89" s="106"/>
      <c r="EC89" s="106"/>
      <c r="ED89" s="106"/>
      <c r="EE89" s="106"/>
      <c r="EF89" s="106"/>
      <c r="EG89" s="106"/>
      <c r="EH89" s="106"/>
      <c r="EI89" s="106"/>
      <c r="EJ89" s="106"/>
      <c r="EK89" s="106"/>
      <c r="EL89" s="106"/>
      <c r="EM89" s="106"/>
      <c r="EN89" s="106"/>
      <c r="EO89" s="106"/>
      <c r="EP89" s="106"/>
      <c r="EQ89" s="106"/>
      <c r="ER89" s="106"/>
      <c r="ES89" s="106"/>
      <c r="ET89" s="106"/>
      <c r="EU89" s="106"/>
      <c r="EV89" s="106"/>
      <c r="EW89" s="106"/>
      <c r="EX89" s="106"/>
      <c r="EY89" s="106"/>
      <c r="EZ89" s="106"/>
      <c r="FA89" s="106"/>
      <c r="FB89" s="106"/>
      <c r="FC89" s="106"/>
      <c r="FD89" s="106"/>
      <c r="FE89" s="106"/>
      <c r="FF89" s="106"/>
      <c r="FG89" s="106"/>
      <c r="FH89" s="106"/>
      <c r="FI89" s="106"/>
      <c r="FJ89" s="106"/>
      <c r="FK89" s="106"/>
      <c r="FL89" s="106"/>
      <c r="FM89" s="106"/>
      <c r="FN89" s="106"/>
      <c r="FO89" s="106"/>
      <c r="FP89" s="106"/>
      <c r="FQ89" s="106"/>
      <c r="FR89" s="106"/>
      <c r="FS89" s="106"/>
      <c r="FT89" s="106"/>
      <c r="FU89" s="106"/>
      <c r="FV89" s="106"/>
      <c r="FW89" s="106"/>
      <c r="FX89" s="106"/>
      <c r="FY89" s="106"/>
      <c r="FZ89" s="106"/>
      <c r="GA89" s="106"/>
      <c r="GB89" s="106"/>
      <c r="GC89" s="106"/>
      <c r="GD89" s="106"/>
      <c r="GE89" s="106"/>
      <c r="GF89" s="106"/>
      <c r="GG89" s="106"/>
      <c r="GH89" s="106"/>
      <c r="GI89" s="106"/>
      <c r="GJ89" s="106"/>
      <c r="GK89" s="106"/>
      <c r="GL89" s="106"/>
      <c r="GM89" s="106"/>
      <c r="GN89" s="106"/>
      <c r="GO89" s="106"/>
      <c r="GP89" s="106"/>
      <c r="GQ89" s="106"/>
      <c r="GR89" s="106"/>
      <c r="GS89" s="106"/>
      <c r="GT89" s="106"/>
      <c r="GU89" s="106"/>
      <c r="GV89" s="106"/>
      <c r="GW89" s="106"/>
    </row>
    <row r="90" spans="1:205" x14ac:dyDescent="0.2">
      <c r="B90" s="106"/>
      <c r="C90" s="106"/>
      <c r="D90" s="106"/>
      <c r="E90" s="106"/>
      <c r="F90" s="106"/>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c r="DG90" s="106"/>
      <c r="DH90" s="106"/>
      <c r="DI90" s="106"/>
      <c r="DJ90" s="106"/>
      <c r="DK90" s="106"/>
      <c r="DL90" s="106"/>
      <c r="DM90" s="106"/>
      <c r="DN90" s="106"/>
      <c r="DO90" s="106"/>
      <c r="DP90" s="106"/>
      <c r="DQ90" s="106"/>
      <c r="DR90" s="106"/>
      <c r="DS90" s="106"/>
      <c r="DT90" s="106"/>
      <c r="DU90" s="106"/>
      <c r="DV90" s="106"/>
      <c r="DW90" s="106"/>
      <c r="DX90" s="106"/>
      <c r="DY90" s="106"/>
      <c r="DZ90" s="106"/>
      <c r="EA90" s="106"/>
      <c r="EB90" s="106"/>
      <c r="EC90" s="106"/>
      <c r="ED90" s="106"/>
      <c r="EE90" s="106"/>
      <c r="EF90" s="106"/>
      <c r="EG90" s="106"/>
      <c r="EH90" s="106"/>
      <c r="EI90" s="106"/>
      <c r="EJ90" s="106"/>
      <c r="EK90" s="106"/>
      <c r="EL90" s="106"/>
      <c r="EM90" s="106"/>
      <c r="EN90" s="106"/>
      <c r="EO90" s="106"/>
      <c r="EP90" s="106"/>
      <c r="EQ90" s="106"/>
      <c r="ER90" s="106"/>
      <c r="ES90" s="106"/>
      <c r="ET90" s="106"/>
      <c r="EU90" s="106"/>
      <c r="EV90" s="106"/>
      <c r="EW90" s="106"/>
      <c r="EX90" s="106"/>
      <c r="EY90" s="106"/>
      <c r="EZ90" s="106"/>
      <c r="FA90" s="106"/>
      <c r="FB90" s="106"/>
      <c r="FC90" s="106"/>
      <c r="FD90" s="106"/>
      <c r="FE90" s="106"/>
      <c r="FF90" s="106"/>
      <c r="FG90" s="106"/>
      <c r="FH90" s="106"/>
      <c r="FI90" s="106"/>
      <c r="FJ90" s="106"/>
      <c r="FK90" s="106"/>
      <c r="FL90" s="106"/>
      <c r="FM90" s="106"/>
      <c r="FN90" s="106"/>
      <c r="FO90" s="106"/>
      <c r="FP90" s="106"/>
      <c r="FQ90" s="106"/>
      <c r="FR90" s="106"/>
      <c r="FS90" s="106"/>
      <c r="FT90" s="106"/>
      <c r="FU90" s="106"/>
      <c r="FV90" s="106"/>
      <c r="FW90" s="106"/>
      <c r="FX90" s="106"/>
      <c r="FY90" s="106"/>
      <c r="FZ90" s="106"/>
      <c r="GA90" s="106"/>
      <c r="GB90" s="106"/>
      <c r="GC90" s="106"/>
      <c r="GD90" s="106"/>
      <c r="GE90" s="106"/>
      <c r="GF90" s="106"/>
      <c r="GG90" s="106"/>
      <c r="GH90" s="106"/>
      <c r="GI90" s="106"/>
      <c r="GJ90" s="106"/>
      <c r="GK90" s="106"/>
      <c r="GL90" s="106"/>
      <c r="GM90" s="106"/>
      <c r="GN90" s="106"/>
      <c r="GO90" s="106"/>
      <c r="GP90" s="106"/>
      <c r="GQ90" s="106"/>
      <c r="GR90" s="106"/>
      <c r="GS90" s="106"/>
      <c r="GT90" s="106"/>
      <c r="GU90" s="106"/>
      <c r="GV90" s="106"/>
      <c r="GW90" s="106"/>
    </row>
    <row r="91" spans="1:205" x14ac:dyDescent="0.2">
      <c r="B91" s="106"/>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c r="EA91" s="106"/>
      <c r="EB91" s="106"/>
      <c r="EC91" s="106"/>
      <c r="ED91" s="106"/>
      <c r="EE91" s="106"/>
      <c r="EF91" s="106"/>
      <c r="EG91" s="106"/>
      <c r="EH91" s="106"/>
      <c r="EI91" s="106"/>
      <c r="EJ91" s="106"/>
      <c r="EK91" s="106"/>
      <c r="EL91" s="106"/>
      <c r="EM91" s="106"/>
      <c r="EN91" s="106"/>
      <c r="EO91" s="106"/>
      <c r="EP91" s="106"/>
      <c r="EQ91" s="106"/>
      <c r="ER91" s="106"/>
      <c r="ES91" s="106"/>
      <c r="ET91" s="106"/>
      <c r="EU91" s="106"/>
      <c r="EV91" s="106"/>
      <c r="EW91" s="106"/>
      <c r="EX91" s="106"/>
      <c r="EY91" s="106"/>
      <c r="EZ91" s="106"/>
      <c r="FA91" s="106"/>
      <c r="FB91" s="106"/>
      <c r="FC91" s="106"/>
      <c r="FD91" s="106"/>
      <c r="FE91" s="106"/>
      <c r="FF91" s="106"/>
      <c r="FG91" s="106"/>
      <c r="FH91" s="106"/>
      <c r="FI91" s="106"/>
      <c r="FJ91" s="106"/>
      <c r="FK91" s="106"/>
      <c r="FL91" s="106"/>
      <c r="FM91" s="106"/>
      <c r="FN91" s="106"/>
      <c r="FO91" s="106"/>
      <c r="FP91" s="106"/>
      <c r="FQ91" s="106"/>
      <c r="FR91" s="106"/>
      <c r="FS91" s="106"/>
      <c r="FT91" s="106"/>
      <c r="FU91" s="106"/>
      <c r="FV91" s="106"/>
      <c r="FW91" s="106"/>
      <c r="FX91" s="106"/>
      <c r="FY91" s="106"/>
      <c r="FZ91" s="106"/>
      <c r="GA91" s="106"/>
      <c r="GB91" s="106"/>
      <c r="GC91" s="106"/>
      <c r="GD91" s="106"/>
      <c r="GE91" s="106"/>
      <c r="GF91" s="106"/>
      <c r="GG91" s="106"/>
      <c r="GH91" s="106"/>
      <c r="GI91" s="106"/>
      <c r="GJ91" s="106"/>
      <c r="GK91" s="106"/>
      <c r="GL91" s="106"/>
      <c r="GM91" s="106"/>
      <c r="GN91" s="106"/>
      <c r="GO91" s="106"/>
      <c r="GP91" s="106"/>
      <c r="GQ91" s="106"/>
      <c r="GR91" s="106"/>
      <c r="GS91" s="106"/>
      <c r="GT91" s="106"/>
      <c r="GU91" s="106"/>
      <c r="GV91" s="106"/>
      <c r="GW91" s="106"/>
    </row>
    <row r="92" spans="1:205" x14ac:dyDescent="0.2">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c r="EN92" s="106"/>
      <c r="EO92" s="106"/>
      <c r="EP92" s="106"/>
      <c r="EQ92" s="106"/>
      <c r="ER92" s="106"/>
      <c r="ES92" s="106"/>
      <c r="ET92" s="106"/>
      <c r="EU92" s="106"/>
      <c r="EV92" s="106"/>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c r="FT92" s="106"/>
      <c r="FU92" s="106"/>
      <c r="FV92" s="106"/>
      <c r="FW92" s="106"/>
      <c r="FX92" s="106"/>
      <c r="FY92" s="106"/>
      <c r="FZ92" s="106"/>
      <c r="GA92" s="106"/>
      <c r="GB92" s="106"/>
      <c r="GC92" s="106"/>
      <c r="GD92" s="106"/>
      <c r="GE92" s="106"/>
      <c r="GF92" s="106"/>
      <c r="GG92" s="106"/>
      <c r="GH92" s="106"/>
      <c r="GI92" s="106"/>
      <c r="GJ92" s="106"/>
      <c r="GK92" s="106"/>
      <c r="GL92" s="106"/>
      <c r="GM92" s="106"/>
      <c r="GN92" s="106"/>
      <c r="GO92" s="106"/>
      <c r="GP92" s="106"/>
      <c r="GQ92" s="106"/>
      <c r="GR92" s="106"/>
      <c r="GS92" s="106"/>
      <c r="GT92" s="106"/>
      <c r="GU92" s="106"/>
      <c r="GV92" s="106"/>
      <c r="GW92" s="106"/>
    </row>
    <row r="93" spans="1:205" x14ac:dyDescent="0.2">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c r="GE93" s="106"/>
      <c r="GF93" s="106"/>
      <c r="GG93" s="106"/>
      <c r="GH93" s="106"/>
      <c r="GI93" s="106"/>
      <c r="GJ93" s="106"/>
      <c r="GK93" s="106"/>
      <c r="GL93" s="106"/>
      <c r="GM93" s="106"/>
      <c r="GN93" s="106"/>
      <c r="GO93" s="106"/>
      <c r="GP93" s="106"/>
      <c r="GQ93" s="106"/>
      <c r="GR93" s="106"/>
      <c r="GS93" s="106"/>
      <c r="GT93" s="106"/>
      <c r="GU93" s="106"/>
      <c r="GV93" s="106"/>
      <c r="GW93" s="106"/>
    </row>
    <row r="94" spans="1:205" x14ac:dyDescent="0.2">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c r="GE94" s="106"/>
      <c r="GF94" s="106"/>
      <c r="GG94" s="106"/>
      <c r="GH94" s="106"/>
      <c r="GI94" s="106"/>
      <c r="GJ94" s="106"/>
      <c r="GK94" s="106"/>
      <c r="GL94" s="106"/>
      <c r="GM94" s="106"/>
      <c r="GN94" s="106"/>
      <c r="GO94" s="106"/>
      <c r="GP94" s="106"/>
      <c r="GQ94" s="106"/>
      <c r="GR94" s="106"/>
      <c r="GS94" s="106"/>
      <c r="GT94" s="106"/>
      <c r="GU94" s="106"/>
      <c r="GV94" s="106"/>
      <c r="GW94" s="106"/>
    </row>
    <row r="95" spans="1:205" x14ac:dyDescent="0.2">
      <c r="B95" s="106"/>
      <c r="C95" s="106"/>
      <c r="D95" s="106"/>
      <c r="E95" s="106"/>
      <c r="F95" s="106"/>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c r="GE95" s="106"/>
      <c r="GF95" s="106"/>
      <c r="GG95" s="106"/>
      <c r="GH95" s="106"/>
      <c r="GI95" s="106"/>
      <c r="GJ95" s="106"/>
      <c r="GK95" s="106"/>
      <c r="GL95" s="106"/>
      <c r="GM95" s="106"/>
      <c r="GN95" s="106"/>
      <c r="GO95" s="106"/>
      <c r="GP95" s="106"/>
      <c r="GQ95" s="106"/>
      <c r="GR95" s="106"/>
      <c r="GS95" s="106"/>
      <c r="GT95" s="106"/>
      <c r="GU95" s="106"/>
      <c r="GV95" s="106"/>
      <c r="GW95" s="106"/>
    </row>
    <row r="96" spans="1:205" x14ac:dyDescent="0.2">
      <c r="B96" s="106"/>
      <c r="C96" s="106"/>
      <c r="D96" s="106"/>
      <c r="E96" s="106"/>
      <c r="F96" s="106"/>
      <c r="G96" s="106"/>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c r="EN96" s="106"/>
      <c r="EO96" s="106"/>
      <c r="EP96" s="106"/>
      <c r="EQ96" s="106"/>
      <c r="ER96" s="106"/>
      <c r="ES96" s="106"/>
      <c r="ET96" s="106"/>
      <c r="EU96" s="106"/>
      <c r="EV96" s="106"/>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c r="FT96" s="106"/>
      <c r="FU96" s="106"/>
      <c r="FV96" s="106"/>
      <c r="FW96" s="106"/>
      <c r="FX96" s="106"/>
      <c r="FY96" s="106"/>
      <c r="FZ96" s="106"/>
      <c r="GA96" s="106"/>
      <c r="GB96" s="106"/>
      <c r="GC96" s="106"/>
      <c r="GD96" s="106"/>
      <c r="GE96" s="106"/>
      <c r="GF96" s="106"/>
      <c r="GG96" s="106"/>
      <c r="GH96" s="106"/>
      <c r="GI96" s="106"/>
      <c r="GJ96" s="106"/>
      <c r="GK96" s="106"/>
      <c r="GL96" s="106"/>
      <c r="GM96" s="106"/>
      <c r="GN96" s="106"/>
      <c r="GO96" s="106"/>
      <c r="GP96" s="106"/>
      <c r="GQ96" s="106"/>
      <c r="GR96" s="106"/>
      <c r="GS96" s="106"/>
      <c r="GT96" s="106"/>
      <c r="GU96" s="106"/>
      <c r="GV96" s="106"/>
      <c r="GW96" s="106"/>
    </row>
    <row r="97" spans="2:205" x14ac:dyDescent="0.2">
      <c r="B97" s="106"/>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c r="DG97" s="106"/>
      <c r="DH97" s="106"/>
      <c r="DI97" s="106"/>
      <c r="DJ97" s="106"/>
      <c r="DK97" s="106"/>
      <c r="DL97" s="106"/>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6"/>
      <c r="EJ97" s="106"/>
      <c r="EK97" s="106"/>
      <c r="EL97" s="106"/>
      <c r="EM97" s="106"/>
      <c r="EN97" s="106"/>
      <c r="EO97" s="106"/>
      <c r="EP97" s="106"/>
      <c r="EQ97" s="106"/>
      <c r="ER97" s="106"/>
      <c r="ES97" s="106"/>
      <c r="ET97" s="106"/>
      <c r="EU97" s="106"/>
      <c r="EV97" s="106"/>
      <c r="EW97" s="106"/>
      <c r="EX97" s="106"/>
      <c r="EY97" s="106"/>
      <c r="EZ97" s="106"/>
      <c r="FA97" s="106"/>
      <c r="FB97" s="106"/>
      <c r="FC97" s="106"/>
      <c r="FD97" s="106"/>
      <c r="FE97" s="106"/>
      <c r="FF97" s="106"/>
      <c r="FG97" s="106"/>
      <c r="FH97" s="106"/>
      <c r="FI97" s="106"/>
      <c r="FJ97" s="106"/>
      <c r="FK97" s="106"/>
      <c r="FL97" s="106"/>
      <c r="FM97" s="106"/>
      <c r="FN97" s="106"/>
      <c r="FO97" s="106"/>
      <c r="FP97" s="106"/>
      <c r="FQ97" s="106"/>
      <c r="FR97" s="106"/>
      <c r="FS97" s="106"/>
      <c r="FT97" s="106"/>
      <c r="FU97" s="106"/>
      <c r="FV97" s="106"/>
      <c r="FW97" s="106"/>
      <c r="FX97" s="106"/>
      <c r="FY97" s="106"/>
      <c r="FZ97" s="106"/>
      <c r="GA97" s="106"/>
      <c r="GB97" s="106"/>
      <c r="GC97" s="106"/>
      <c r="GD97" s="106"/>
      <c r="GE97" s="106"/>
      <c r="GF97" s="106"/>
      <c r="GG97" s="106"/>
      <c r="GH97" s="106"/>
      <c r="GI97" s="106"/>
      <c r="GJ97" s="106"/>
      <c r="GK97" s="106"/>
      <c r="GL97" s="106"/>
      <c r="GM97" s="106"/>
      <c r="GN97" s="106"/>
      <c r="GO97" s="106"/>
      <c r="GP97" s="106"/>
      <c r="GQ97" s="106"/>
      <c r="GR97" s="106"/>
      <c r="GS97" s="106"/>
      <c r="GT97" s="106"/>
      <c r="GU97" s="106"/>
      <c r="GV97" s="106"/>
      <c r="GW97" s="106"/>
    </row>
    <row r="98" spans="2:205" x14ac:dyDescent="0.2">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c r="DG98" s="106"/>
      <c r="DH98" s="106"/>
      <c r="DI98" s="106"/>
      <c r="DJ98" s="106"/>
      <c r="DK98" s="106"/>
      <c r="DL98" s="106"/>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6"/>
      <c r="EJ98" s="106"/>
      <c r="EK98" s="106"/>
      <c r="EL98" s="106"/>
      <c r="EM98" s="106"/>
      <c r="EN98" s="106"/>
      <c r="EO98" s="106"/>
      <c r="EP98" s="106"/>
      <c r="EQ98" s="106"/>
      <c r="ER98" s="106"/>
      <c r="ES98" s="106"/>
      <c r="ET98" s="106"/>
      <c r="EU98" s="106"/>
      <c r="EV98" s="106"/>
      <c r="EW98" s="106"/>
      <c r="EX98" s="106"/>
      <c r="EY98" s="106"/>
      <c r="EZ98" s="106"/>
      <c r="FA98" s="106"/>
      <c r="FB98" s="106"/>
      <c r="FC98" s="106"/>
      <c r="FD98" s="106"/>
      <c r="FE98" s="106"/>
      <c r="FF98" s="106"/>
      <c r="FG98" s="106"/>
      <c r="FH98" s="106"/>
      <c r="FI98" s="106"/>
      <c r="FJ98" s="106"/>
      <c r="FK98" s="106"/>
      <c r="FL98" s="106"/>
      <c r="FM98" s="106"/>
      <c r="FN98" s="106"/>
      <c r="FO98" s="106"/>
      <c r="FP98" s="106"/>
      <c r="FQ98" s="106"/>
      <c r="FR98" s="106"/>
      <c r="FS98" s="106"/>
      <c r="FT98" s="106"/>
      <c r="FU98" s="106"/>
      <c r="FV98" s="106"/>
      <c r="FW98" s="106"/>
      <c r="FX98" s="106"/>
      <c r="FY98" s="106"/>
      <c r="FZ98" s="106"/>
      <c r="GA98" s="106"/>
      <c r="GB98" s="106"/>
      <c r="GC98" s="106"/>
      <c r="GD98" s="106"/>
      <c r="GE98" s="106"/>
      <c r="GF98" s="106"/>
      <c r="GG98" s="106"/>
      <c r="GH98" s="106"/>
      <c r="GI98" s="106"/>
      <c r="GJ98" s="106"/>
      <c r="GK98" s="106"/>
      <c r="GL98" s="106"/>
      <c r="GM98" s="106"/>
      <c r="GN98" s="106"/>
      <c r="GO98" s="106"/>
      <c r="GP98" s="106"/>
      <c r="GQ98" s="106"/>
      <c r="GR98" s="106"/>
      <c r="GS98" s="106"/>
      <c r="GT98" s="106"/>
      <c r="GU98" s="106"/>
      <c r="GV98" s="106"/>
      <c r="GW98" s="106"/>
    </row>
    <row r="99" spans="2:205" x14ac:dyDescent="0.2">
      <c r="B99" s="106"/>
      <c r="C99" s="106"/>
      <c r="D99" s="106"/>
      <c r="E99" s="106"/>
      <c r="F99" s="106"/>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c r="DG99" s="106"/>
      <c r="DH99" s="106"/>
      <c r="DI99" s="106"/>
      <c r="DJ99" s="106"/>
      <c r="DK99" s="106"/>
      <c r="DL99" s="106"/>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6"/>
      <c r="EJ99" s="106"/>
      <c r="EK99" s="106"/>
      <c r="EL99" s="106"/>
      <c r="EM99" s="106"/>
      <c r="EN99" s="106"/>
      <c r="EO99" s="106"/>
      <c r="EP99" s="106"/>
      <c r="EQ99" s="106"/>
      <c r="ER99" s="106"/>
      <c r="ES99" s="106"/>
      <c r="ET99" s="106"/>
      <c r="EU99" s="106"/>
      <c r="EV99" s="106"/>
      <c r="EW99" s="106"/>
      <c r="EX99" s="106"/>
      <c r="EY99" s="106"/>
      <c r="EZ99" s="106"/>
      <c r="FA99" s="106"/>
      <c r="FB99" s="106"/>
      <c r="FC99" s="106"/>
      <c r="FD99" s="106"/>
      <c r="FE99" s="106"/>
      <c r="FF99" s="106"/>
      <c r="FG99" s="106"/>
      <c r="FH99" s="106"/>
      <c r="FI99" s="106"/>
      <c r="FJ99" s="106"/>
      <c r="FK99" s="106"/>
      <c r="FL99" s="106"/>
      <c r="FM99" s="106"/>
      <c r="FN99" s="106"/>
      <c r="FO99" s="106"/>
      <c r="FP99" s="106"/>
      <c r="FQ99" s="106"/>
      <c r="FR99" s="106"/>
      <c r="FS99" s="106"/>
      <c r="FT99" s="106"/>
      <c r="FU99" s="106"/>
      <c r="FV99" s="106"/>
      <c r="FW99" s="106"/>
      <c r="FX99" s="106"/>
      <c r="FY99" s="106"/>
      <c r="FZ99" s="106"/>
      <c r="GA99" s="106"/>
      <c r="GB99" s="106"/>
      <c r="GC99" s="106"/>
      <c r="GD99" s="106"/>
      <c r="GE99" s="106"/>
      <c r="GF99" s="106"/>
      <c r="GG99" s="106"/>
      <c r="GH99" s="106"/>
      <c r="GI99" s="106"/>
      <c r="GJ99" s="106"/>
      <c r="GK99" s="106"/>
      <c r="GL99" s="106"/>
      <c r="GM99" s="106"/>
      <c r="GN99" s="106"/>
      <c r="GO99" s="106"/>
      <c r="GP99" s="106"/>
      <c r="GQ99" s="106"/>
      <c r="GR99" s="106"/>
      <c r="GS99" s="106"/>
      <c r="GT99" s="106"/>
      <c r="GU99" s="106"/>
      <c r="GV99" s="106"/>
      <c r="GW99" s="106"/>
    </row>
    <row r="100" spans="2:205" x14ac:dyDescent="0.2">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c r="GE100" s="106"/>
      <c r="GF100" s="106"/>
      <c r="GG100" s="106"/>
      <c r="GH100" s="106"/>
      <c r="GI100" s="106"/>
      <c r="GJ100" s="106"/>
      <c r="GK100" s="106"/>
      <c r="GL100" s="106"/>
      <c r="GM100" s="106"/>
      <c r="GN100" s="106"/>
      <c r="GO100" s="106"/>
      <c r="GP100" s="106"/>
      <c r="GQ100" s="106"/>
      <c r="GR100" s="106"/>
      <c r="GS100" s="106"/>
      <c r="GT100" s="106"/>
      <c r="GU100" s="106"/>
      <c r="GV100" s="106"/>
      <c r="GW100" s="106"/>
    </row>
    <row r="101" spans="2:205" x14ac:dyDescent="0.2">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106"/>
      <c r="FM101" s="106"/>
      <c r="FN101" s="106"/>
      <c r="FO101" s="106"/>
      <c r="FP101" s="106"/>
      <c r="FQ101" s="106"/>
      <c r="FR101" s="106"/>
      <c r="FS101" s="106"/>
      <c r="FT101" s="106"/>
      <c r="FU101" s="106"/>
      <c r="FV101" s="106"/>
      <c r="FW101" s="106"/>
      <c r="FX101" s="106"/>
      <c r="FY101" s="106"/>
      <c r="FZ101" s="106"/>
      <c r="GA101" s="106"/>
      <c r="GB101" s="106"/>
      <c r="GC101" s="106"/>
      <c r="GD101" s="106"/>
      <c r="GE101" s="106"/>
      <c r="GF101" s="106"/>
      <c r="GG101" s="106"/>
      <c r="GH101" s="106"/>
      <c r="GI101" s="106"/>
      <c r="GJ101" s="106"/>
      <c r="GK101" s="106"/>
      <c r="GL101" s="106"/>
      <c r="GM101" s="106"/>
      <c r="GN101" s="106"/>
      <c r="GO101" s="106"/>
      <c r="GP101" s="106"/>
      <c r="GQ101" s="106"/>
      <c r="GR101" s="106"/>
      <c r="GS101" s="106"/>
      <c r="GT101" s="106"/>
      <c r="GU101" s="106"/>
      <c r="GV101" s="106"/>
      <c r="GW101" s="106"/>
    </row>
    <row r="102" spans="2:205" x14ac:dyDescent="0.2">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c r="EN102" s="106"/>
      <c r="EO102" s="106"/>
      <c r="EP102" s="106"/>
      <c r="EQ102" s="106"/>
      <c r="ER102" s="106"/>
      <c r="ES102" s="106"/>
      <c r="ET102" s="106"/>
      <c r="EU102" s="106"/>
      <c r="EV102" s="106"/>
      <c r="EW102" s="106"/>
      <c r="EX102" s="106"/>
      <c r="EY102" s="106"/>
      <c r="EZ102" s="106"/>
      <c r="FA102" s="106"/>
      <c r="FB102" s="106"/>
      <c r="FC102" s="106"/>
      <c r="FD102" s="106"/>
      <c r="FE102" s="106"/>
      <c r="FF102" s="106"/>
      <c r="FG102" s="106"/>
      <c r="FH102" s="106"/>
      <c r="FI102" s="106"/>
      <c r="FJ102" s="106"/>
      <c r="FK102" s="106"/>
      <c r="FL102" s="106"/>
      <c r="FM102" s="106"/>
      <c r="FN102" s="106"/>
      <c r="FO102" s="106"/>
      <c r="FP102" s="106"/>
      <c r="FQ102" s="106"/>
      <c r="FR102" s="106"/>
      <c r="FS102" s="106"/>
      <c r="FT102" s="106"/>
      <c r="FU102" s="106"/>
      <c r="FV102" s="106"/>
      <c r="FW102" s="106"/>
      <c r="FX102" s="106"/>
      <c r="FY102" s="106"/>
      <c r="FZ102" s="106"/>
      <c r="GA102" s="106"/>
      <c r="GB102" s="106"/>
      <c r="GC102" s="106"/>
      <c r="GD102" s="106"/>
      <c r="GE102" s="106"/>
      <c r="GF102" s="106"/>
      <c r="GG102" s="106"/>
      <c r="GH102" s="106"/>
      <c r="GI102" s="106"/>
      <c r="GJ102" s="106"/>
      <c r="GK102" s="106"/>
      <c r="GL102" s="106"/>
      <c r="GM102" s="106"/>
      <c r="GN102" s="106"/>
      <c r="GO102" s="106"/>
      <c r="GP102" s="106"/>
      <c r="GQ102" s="106"/>
      <c r="GR102" s="106"/>
      <c r="GS102" s="106"/>
      <c r="GT102" s="106"/>
      <c r="GU102" s="106"/>
      <c r="GV102" s="106"/>
      <c r="GW102" s="106"/>
    </row>
    <row r="103" spans="2:205" x14ac:dyDescent="0.2">
      <c r="B103" s="106"/>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c r="EN103" s="106"/>
      <c r="EO103" s="106"/>
      <c r="EP103" s="106"/>
      <c r="EQ103" s="106"/>
      <c r="ER103" s="106"/>
      <c r="ES103" s="106"/>
      <c r="ET103" s="106"/>
      <c r="EU103" s="106"/>
      <c r="EV103" s="106"/>
      <c r="EW103" s="106"/>
      <c r="EX103" s="106"/>
      <c r="EY103" s="106"/>
      <c r="EZ103" s="106"/>
      <c r="FA103" s="106"/>
      <c r="FB103" s="106"/>
      <c r="FC103" s="106"/>
      <c r="FD103" s="106"/>
      <c r="FE103" s="106"/>
      <c r="FF103" s="106"/>
      <c r="FG103" s="106"/>
      <c r="FH103" s="106"/>
      <c r="FI103" s="106"/>
      <c r="FJ103" s="106"/>
      <c r="FK103" s="106"/>
      <c r="FL103" s="106"/>
      <c r="FM103" s="106"/>
      <c r="FN103" s="106"/>
      <c r="FO103" s="106"/>
      <c r="FP103" s="106"/>
      <c r="FQ103" s="106"/>
      <c r="FR103" s="106"/>
      <c r="FS103" s="106"/>
      <c r="FT103" s="106"/>
      <c r="FU103" s="106"/>
      <c r="FV103" s="106"/>
      <c r="FW103" s="106"/>
      <c r="FX103" s="106"/>
      <c r="FY103" s="106"/>
      <c r="FZ103" s="106"/>
      <c r="GA103" s="106"/>
      <c r="GB103" s="106"/>
      <c r="GC103" s="106"/>
      <c r="GD103" s="106"/>
      <c r="GE103" s="106"/>
      <c r="GF103" s="106"/>
      <c r="GG103" s="106"/>
      <c r="GH103" s="106"/>
      <c r="GI103" s="106"/>
      <c r="GJ103" s="106"/>
      <c r="GK103" s="106"/>
      <c r="GL103" s="106"/>
      <c r="GM103" s="106"/>
      <c r="GN103" s="106"/>
      <c r="GO103" s="106"/>
      <c r="GP103" s="106"/>
      <c r="GQ103" s="106"/>
      <c r="GR103" s="106"/>
      <c r="GS103" s="106"/>
      <c r="GT103" s="106"/>
      <c r="GU103" s="106"/>
      <c r="GV103" s="106"/>
      <c r="GW103" s="106"/>
    </row>
    <row r="104" spans="2:205" x14ac:dyDescent="0.2">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106"/>
      <c r="FM104" s="106"/>
      <c r="FN104" s="106"/>
      <c r="FO104" s="106"/>
      <c r="FP104" s="106"/>
      <c r="FQ104" s="106"/>
      <c r="FR104" s="106"/>
      <c r="FS104" s="106"/>
      <c r="FT104" s="106"/>
      <c r="FU104" s="106"/>
      <c r="FV104" s="106"/>
      <c r="FW104" s="106"/>
      <c r="FX104" s="106"/>
      <c r="FY104" s="106"/>
      <c r="FZ104" s="106"/>
      <c r="GA104" s="106"/>
      <c r="GB104" s="106"/>
      <c r="GC104" s="106"/>
      <c r="GD104" s="106"/>
      <c r="GE104" s="106"/>
      <c r="GF104" s="106"/>
      <c r="GG104" s="106"/>
      <c r="GH104" s="106"/>
      <c r="GI104" s="106"/>
      <c r="GJ104" s="106"/>
      <c r="GK104" s="106"/>
      <c r="GL104" s="106"/>
      <c r="GM104" s="106"/>
      <c r="GN104" s="106"/>
      <c r="GO104" s="106"/>
      <c r="GP104" s="106"/>
      <c r="GQ104" s="106"/>
      <c r="GR104" s="106"/>
      <c r="GS104" s="106"/>
      <c r="GT104" s="106"/>
      <c r="GU104" s="106"/>
      <c r="GV104" s="106"/>
      <c r="GW104" s="106"/>
    </row>
    <row r="105" spans="2:205" x14ac:dyDescent="0.2">
      <c r="B105" s="106"/>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c r="EN105" s="106"/>
      <c r="EO105" s="106"/>
      <c r="EP105" s="106"/>
      <c r="EQ105" s="106"/>
      <c r="ER105" s="106"/>
      <c r="ES105" s="106"/>
      <c r="ET105" s="106"/>
      <c r="EU105" s="106"/>
      <c r="EV105" s="106"/>
      <c r="EW105" s="106"/>
      <c r="EX105" s="106"/>
      <c r="EY105" s="106"/>
      <c r="EZ105" s="106"/>
      <c r="FA105" s="106"/>
      <c r="FB105" s="106"/>
      <c r="FC105" s="106"/>
      <c r="FD105" s="106"/>
      <c r="FE105" s="106"/>
      <c r="FF105" s="106"/>
      <c r="FG105" s="106"/>
      <c r="FH105" s="106"/>
      <c r="FI105" s="106"/>
      <c r="FJ105" s="106"/>
      <c r="FK105" s="106"/>
      <c r="FL105" s="106"/>
      <c r="FM105" s="106"/>
      <c r="FN105" s="106"/>
      <c r="FO105" s="106"/>
      <c r="FP105" s="106"/>
      <c r="FQ105" s="106"/>
      <c r="FR105" s="106"/>
      <c r="FS105" s="106"/>
      <c r="FT105" s="106"/>
      <c r="FU105" s="106"/>
      <c r="FV105" s="106"/>
      <c r="FW105" s="106"/>
      <c r="FX105" s="106"/>
      <c r="FY105" s="106"/>
      <c r="FZ105" s="106"/>
      <c r="GA105" s="106"/>
      <c r="GB105" s="106"/>
      <c r="GC105" s="106"/>
      <c r="GD105" s="106"/>
      <c r="GE105" s="106"/>
      <c r="GF105" s="106"/>
      <c r="GG105" s="106"/>
      <c r="GH105" s="106"/>
      <c r="GI105" s="106"/>
      <c r="GJ105" s="106"/>
      <c r="GK105" s="106"/>
      <c r="GL105" s="106"/>
      <c r="GM105" s="106"/>
      <c r="GN105" s="106"/>
      <c r="GO105" s="106"/>
      <c r="GP105" s="106"/>
      <c r="GQ105" s="106"/>
      <c r="GR105" s="106"/>
      <c r="GS105" s="106"/>
      <c r="GT105" s="106"/>
      <c r="GU105" s="106"/>
      <c r="GV105" s="106"/>
      <c r="GW105" s="106"/>
    </row>
    <row r="106" spans="2:205" x14ac:dyDescent="0.2">
      <c r="B106" s="106"/>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c r="EN106" s="106"/>
      <c r="EO106" s="106"/>
      <c r="EP106" s="106"/>
      <c r="EQ106" s="106"/>
      <c r="ER106" s="106"/>
      <c r="ES106" s="106"/>
      <c r="ET106" s="106"/>
      <c r="EU106" s="106"/>
      <c r="EV106" s="106"/>
      <c r="EW106" s="106"/>
      <c r="EX106" s="106"/>
      <c r="EY106" s="106"/>
      <c r="EZ106" s="106"/>
      <c r="FA106" s="106"/>
      <c r="FB106" s="106"/>
      <c r="FC106" s="106"/>
      <c r="FD106" s="106"/>
      <c r="FE106" s="106"/>
      <c r="FF106" s="106"/>
      <c r="FG106" s="106"/>
      <c r="FH106" s="106"/>
      <c r="FI106" s="106"/>
      <c r="FJ106" s="106"/>
      <c r="FK106" s="106"/>
      <c r="FL106" s="106"/>
      <c r="FM106" s="106"/>
      <c r="FN106" s="106"/>
      <c r="FO106" s="106"/>
      <c r="FP106" s="106"/>
      <c r="FQ106" s="106"/>
      <c r="FR106" s="106"/>
      <c r="FS106" s="106"/>
      <c r="FT106" s="106"/>
      <c r="FU106" s="106"/>
      <c r="FV106" s="106"/>
      <c r="FW106" s="106"/>
      <c r="FX106" s="106"/>
      <c r="FY106" s="106"/>
      <c r="FZ106" s="106"/>
      <c r="GA106" s="106"/>
      <c r="GB106" s="106"/>
      <c r="GC106" s="106"/>
      <c r="GD106" s="106"/>
      <c r="GE106" s="106"/>
      <c r="GF106" s="106"/>
      <c r="GG106" s="106"/>
      <c r="GH106" s="106"/>
      <c r="GI106" s="106"/>
      <c r="GJ106" s="106"/>
      <c r="GK106" s="106"/>
      <c r="GL106" s="106"/>
      <c r="GM106" s="106"/>
      <c r="GN106" s="106"/>
      <c r="GO106" s="106"/>
      <c r="GP106" s="106"/>
      <c r="GQ106" s="106"/>
      <c r="GR106" s="106"/>
      <c r="GS106" s="106"/>
      <c r="GT106" s="106"/>
      <c r="GU106" s="106"/>
      <c r="GV106" s="106"/>
      <c r="GW106" s="106"/>
    </row>
    <row r="107" spans="2:205" x14ac:dyDescent="0.2">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c r="EN107" s="106"/>
      <c r="EO107" s="106"/>
      <c r="EP107" s="106"/>
      <c r="EQ107" s="106"/>
      <c r="ER107" s="106"/>
      <c r="ES107" s="106"/>
      <c r="ET107" s="106"/>
      <c r="EU107" s="106"/>
      <c r="EV107" s="106"/>
      <c r="EW107" s="106"/>
      <c r="EX107" s="106"/>
      <c r="EY107" s="106"/>
      <c r="EZ107" s="106"/>
      <c r="FA107" s="106"/>
      <c r="FB107" s="106"/>
      <c r="FC107" s="106"/>
      <c r="FD107" s="106"/>
      <c r="FE107" s="106"/>
      <c r="FF107" s="106"/>
      <c r="FG107" s="106"/>
      <c r="FH107" s="106"/>
      <c r="FI107" s="106"/>
      <c r="FJ107" s="106"/>
      <c r="FK107" s="106"/>
      <c r="FL107" s="106"/>
      <c r="FM107" s="106"/>
      <c r="FN107" s="106"/>
      <c r="FO107" s="106"/>
      <c r="FP107" s="106"/>
      <c r="FQ107" s="106"/>
      <c r="FR107" s="106"/>
      <c r="FS107" s="106"/>
      <c r="FT107" s="106"/>
      <c r="FU107" s="106"/>
      <c r="FV107" s="106"/>
      <c r="FW107" s="106"/>
      <c r="FX107" s="106"/>
      <c r="FY107" s="106"/>
      <c r="FZ107" s="106"/>
      <c r="GA107" s="106"/>
      <c r="GB107" s="106"/>
      <c r="GC107" s="106"/>
      <c r="GD107" s="106"/>
      <c r="GE107" s="106"/>
      <c r="GF107" s="106"/>
      <c r="GG107" s="106"/>
      <c r="GH107" s="106"/>
      <c r="GI107" s="106"/>
      <c r="GJ107" s="106"/>
      <c r="GK107" s="106"/>
      <c r="GL107" s="106"/>
      <c r="GM107" s="106"/>
      <c r="GN107" s="106"/>
      <c r="GO107" s="106"/>
      <c r="GP107" s="106"/>
      <c r="GQ107" s="106"/>
      <c r="GR107" s="106"/>
      <c r="GS107" s="106"/>
      <c r="GT107" s="106"/>
      <c r="GU107" s="106"/>
      <c r="GV107" s="106"/>
      <c r="GW107" s="106"/>
    </row>
    <row r="108" spans="2:205" x14ac:dyDescent="0.2">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c r="EN108" s="106"/>
      <c r="EO108" s="106"/>
      <c r="EP108" s="106"/>
      <c r="EQ108" s="106"/>
      <c r="ER108" s="106"/>
      <c r="ES108" s="106"/>
      <c r="ET108" s="106"/>
      <c r="EU108" s="106"/>
      <c r="EV108" s="106"/>
      <c r="EW108" s="106"/>
      <c r="EX108" s="106"/>
      <c r="EY108" s="106"/>
      <c r="EZ108" s="106"/>
      <c r="FA108" s="106"/>
      <c r="FB108" s="106"/>
      <c r="FC108" s="106"/>
      <c r="FD108" s="106"/>
      <c r="FE108" s="106"/>
      <c r="FF108" s="106"/>
      <c r="FG108" s="106"/>
      <c r="FH108" s="106"/>
      <c r="FI108" s="106"/>
      <c r="FJ108" s="106"/>
      <c r="FK108" s="106"/>
      <c r="FL108" s="106"/>
      <c r="FM108" s="106"/>
      <c r="FN108" s="106"/>
      <c r="FO108" s="106"/>
      <c r="FP108" s="106"/>
      <c r="FQ108" s="106"/>
      <c r="FR108" s="106"/>
      <c r="FS108" s="106"/>
      <c r="FT108" s="106"/>
      <c r="FU108" s="106"/>
      <c r="FV108" s="106"/>
      <c r="FW108" s="106"/>
      <c r="FX108" s="106"/>
      <c r="FY108" s="106"/>
      <c r="FZ108" s="106"/>
      <c r="GA108" s="106"/>
      <c r="GB108" s="106"/>
      <c r="GC108" s="106"/>
      <c r="GD108" s="106"/>
      <c r="GE108" s="106"/>
      <c r="GF108" s="106"/>
      <c r="GG108" s="106"/>
      <c r="GH108" s="106"/>
      <c r="GI108" s="106"/>
      <c r="GJ108" s="106"/>
      <c r="GK108" s="106"/>
      <c r="GL108" s="106"/>
      <c r="GM108" s="106"/>
      <c r="GN108" s="106"/>
      <c r="GO108" s="106"/>
      <c r="GP108" s="106"/>
      <c r="GQ108" s="106"/>
      <c r="GR108" s="106"/>
      <c r="GS108" s="106"/>
      <c r="GT108" s="106"/>
      <c r="GU108" s="106"/>
      <c r="GV108" s="106"/>
      <c r="GW108" s="106"/>
    </row>
    <row r="109" spans="2:205" x14ac:dyDescent="0.2">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c r="EN109" s="106"/>
      <c r="EO109" s="106"/>
      <c r="EP109" s="106"/>
      <c r="EQ109" s="106"/>
      <c r="ER109" s="106"/>
      <c r="ES109" s="106"/>
      <c r="ET109" s="106"/>
      <c r="EU109" s="106"/>
      <c r="EV109" s="106"/>
      <c r="EW109" s="106"/>
      <c r="EX109" s="106"/>
      <c r="EY109" s="106"/>
      <c r="EZ109" s="106"/>
      <c r="FA109" s="106"/>
      <c r="FB109" s="106"/>
      <c r="FC109" s="106"/>
      <c r="FD109" s="106"/>
      <c r="FE109" s="106"/>
      <c r="FF109" s="106"/>
      <c r="FG109" s="106"/>
      <c r="FH109" s="106"/>
      <c r="FI109" s="106"/>
      <c r="FJ109" s="106"/>
      <c r="FK109" s="106"/>
      <c r="FL109" s="106"/>
      <c r="FM109" s="106"/>
      <c r="FN109" s="106"/>
      <c r="FO109" s="106"/>
      <c r="FP109" s="106"/>
      <c r="FQ109" s="106"/>
      <c r="FR109" s="106"/>
      <c r="FS109" s="106"/>
      <c r="FT109" s="106"/>
      <c r="FU109" s="106"/>
      <c r="FV109" s="106"/>
      <c r="FW109" s="106"/>
      <c r="FX109" s="106"/>
      <c r="FY109" s="106"/>
      <c r="FZ109" s="106"/>
      <c r="GA109" s="106"/>
      <c r="GB109" s="106"/>
      <c r="GC109" s="106"/>
      <c r="GD109" s="106"/>
      <c r="GE109" s="106"/>
      <c r="GF109" s="106"/>
      <c r="GG109" s="106"/>
      <c r="GH109" s="106"/>
      <c r="GI109" s="106"/>
      <c r="GJ109" s="106"/>
      <c r="GK109" s="106"/>
      <c r="GL109" s="106"/>
      <c r="GM109" s="106"/>
      <c r="GN109" s="106"/>
      <c r="GO109" s="106"/>
      <c r="GP109" s="106"/>
      <c r="GQ109" s="106"/>
      <c r="GR109" s="106"/>
      <c r="GS109" s="106"/>
      <c r="GT109" s="106"/>
      <c r="GU109" s="106"/>
      <c r="GV109" s="106"/>
      <c r="GW109" s="106"/>
    </row>
    <row r="110" spans="2:205" x14ac:dyDescent="0.2">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L110" s="106"/>
      <c r="FM110" s="106"/>
      <c r="FN110" s="106"/>
      <c r="FO110" s="106"/>
      <c r="FP110" s="106"/>
      <c r="FQ110" s="106"/>
      <c r="FR110" s="106"/>
      <c r="FS110" s="106"/>
      <c r="FT110" s="106"/>
      <c r="FU110" s="106"/>
      <c r="FV110" s="106"/>
      <c r="FW110" s="106"/>
      <c r="FX110" s="106"/>
      <c r="FY110" s="106"/>
      <c r="FZ110" s="106"/>
      <c r="GA110" s="106"/>
      <c r="GB110" s="106"/>
      <c r="GC110" s="106"/>
      <c r="GD110" s="106"/>
      <c r="GE110" s="106"/>
      <c r="GF110" s="106"/>
      <c r="GG110" s="106"/>
      <c r="GH110" s="106"/>
      <c r="GI110" s="106"/>
      <c r="GJ110" s="106"/>
      <c r="GK110" s="106"/>
      <c r="GL110" s="106"/>
      <c r="GM110" s="106"/>
      <c r="GN110" s="106"/>
      <c r="GO110" s="106"/>
      <c r="GP110" s="106"/>
      <c r="GQ110" s="106"/>
      <c r="GR110" s="106"/>
      <c r="GS110" s="106"/>
      <c r="GT110" s="106"/>
      <c r="GU110" s="106"/>
      <c r="GV110" s="106"/>
      <c r="GW110" s="106"/>
    </row>
    <row r="111" spans="2:205" x14ac:dyDescent="0.2">
      <c r="B111" s="106"/>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c r="FH111" s="106"/>
      <c r="FI111" s="106"/>
      <c r="FJ111" s="106"/>
      <c r="FK111" s="106"/>
      <c r="FL111" s="106"/>
      <c r="FM111" s="106"/>
      <c r="FN111" s="106"/>
      <c r="FO111" s="106"/>
      <c r="FP111" s="106"/>
      <c r="FQ111" s="106"/>
      <c r="FR111" s="106"/>
      <c r="FS111" s="106"/>
      <c r="FT111" s="106"/>
      <c r="FU111" s="106"/>
      <c r="FV111" s="106"/>
      <c r="FW111" s="106"/>
      <c r="FX111" s="106"/>
      <c r="FY111" s="106"/>
      <c r="FZ111" s="106"/>
      <c r="GA111" s="106"/>
      <c r="GB111" s="106"/>
      <c r="GC111" s="106"/>
      <c r="GD111" s="106"/>
      <c r="GE111" s="106"/>
      <c r="GF111" s="106"/>
      <c r="GG111" s="106"/>
      <c r="GH111" s="106"/>
      <c r="GI111" s="106"/>
      <c r="GJ111" s="106"/>
      <c r="GK111" s="106"/>
      <c r="GL111" s="106"/>
      <c r="GM111" s="106"/>
      <c r="GN111" s="106"/>
      <c r="GO111" s="106"/>
      <c r="GP111" s="106"/>
      <c r="GQ111" s="106"/>
      <c r="GR111" s="106"/>
      <c r="GS111" s="106"/>
      <c r="GT111" s="106"/>
      <c r="GU111" s="106"/>
      <c r="GV111" s="106"/>
      <c r="GW111" s="106"/>
    </row>
    <row r="112" spans="2:205" x14ac:dyDescent="0.2">
      <c r="B112" s="106"/>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c r="FH112" s="106"/>
      <c r="FI112" s="106"/>
      <c r="FJ112" s="106"/>
      <c r="FK112" s="106"/>
      <c r="FL112" s="106"/>
      <c r="FM112" s="106"/>
      <c r="FN112" s="106"/>
      <c r="FO112" s="106"/>
      <c r="FP112" s="106"/>
      <c r="FQ112" s="106"/>
      <c r="FR112" s="106"/>
      <c r="FS112" s="106"/>
      <c r="FT112" s="106"/>
      <c r="FU112" s="106"/>
      <c r="FV112" s="106"/>
      <c r="FW112" s="106"/>
      <c r="FX112" s="106"/>
      <c r="FY112" s="106"/>
      <c r="FZ112" s="106"/>
      <c r="GA112" s="106"/>
      <c r="GB112" s="106"/>
      <c r="GC112" s="106"/>
      <c r="GD112" s="106"/>
      <c r="GE112" s="106"/>
      <c r="GF112" s="106"/>
      <c r="GG112" s="106"/>
      <c r="GH112" s="106"/>
      <c r="GI112" s="106"/>
      <c r="GJ112" s="106"/>
      <c r="GK112" s="106"/>
      <c r="GL112" s="106"/>
      <c r="GM112" s="106"/>
      <c r="GN112" s="106"/>
      <c r="GO112" s="106"/>
      <c r="GP112" s="106"/>
      <c r="GQ112" s="106"/>
      <c r="GR112" s="106"/>
      <c r="GS112" s="106"/>
      <c r="GT112" s="106"/>
      <c r="GU112" s="106"/>
      <c r="GV112" s="106"/>
      <c r="GW112" s="106"/>
    </row>
    <row r="113" spans="2:205" x14ac:dyDescent="0.2">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L113" s="106"/>
      <c r="FM113" s="106"/>
      <c r="FN113" s="106"/>
      <c r="FO113" s="106"/>
      <c r="FP113" s="106"/>
      <c r="FQ113" s="106"/>
      <c r="FR113" s="106"/>
      <c r="FS113" s="106"/>
      <c r="FT113" s="106"/>
      <c r="FU113" s="106"/>
      <c r="FV113" s="106"/>
      <c r="FW113" s="106"/>
      <c r="FX113" s="106"/>
      <c r="FY113" s="106"/>
      <c r="FZ113" s="106"/>
      <c r="GA113" s="106"/>
      <c r="GB113" s="106"/>
      <c r="GC113" s="106"/>
      <c r="GD113" s="106"/>
      <c r="GE113" s="106"/>
      <c r="GF113" s="106"/>
      <c r="GG113" s="106"/>
      <c r="GH113" s="106"/>
      <c r="GI113" s="106"/>
      <c r="GJ113" s="106"/>
      <c r="GK113" s="106"/>
      <c r="GL113" s="106"/>
      <c r="GM113" s="106"/>
      <c r="GN113" s="106"/>
      <c r="GO113" s="106"/>
      <c r="GP113" s="106"/>
      <c r="GQ113" s="106"/>
      <c r="GR113" s="106"/>
      <c r="GS113" s="106"/>
      <c r="GT113" s="106"/>
      <c r="GU113" s="106"/>
      <c r="GV113" s="106"/>
      <c r="GW113" s="106"/>
    </row>
    <row r="114" spans="2:205" x14ac:dyDescent="0.2">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c r="FL114" s="106"/>
      <c r="FM114" s="106"/>
      <c r="FN114" s="106"/>
      <c r="FO114" s="106"/>
      <c r="FP114" s="106"/>
      <c r="FQ114" s="106"/>
      <c r="FR114" s="106"/>
      <c r="FS114" s="106"/>
      <c r="FT114" s="106"/>
      <c r="FU114" s="106"/>
      <c r="FV114" s="106"/>
      <c r="FW114" s="106"/>
      <c r="FX114" s="106"/>
      <c r="FY114" s="106"/>
      <c r="FZ114" s="106"/>
      <c r="GA114" s="106"/>
      <c r="GB114" s="106"/>
      <c r="GC114" s="106"/>
      <c r="GD114" s="106"/>
      <c r="GE114" s="106"/>
      <c r="GF114" s="106"/>
      <c r="GG114" s="106"/>
      <c r="GH114" s="106"/>
      <c r="GI114" s="106"/>
      <c r="GJ114" s="106"/>
      <c r="GK114" s="106"/>
      <c r="GL114" s="106"/>
      <c r="GM114" s="106"/>
      <c r="GN114" s="106"/>
      <c r="GO114" s="106"/>
      <c r="GP114" s="106"/>
      <c r="GQ114" s="106"/>
      <c r="GR114" s="106"/>
      <c r="GS114" s="106"/>
      <c r="GT114" s="106"/>
      <c r="GU114" s="106"/>
      <c r="GV114" s="106"/>
      <c r="GW114" s="106"/>
    </row>
    <row r="115" spans="2:205" x14ac:dyDescent="0.2">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c r="FL115" s="106"/>
      <c r="FM115" s="106"/>
      <c r="FN115" s="106"/>
      <c r="FO115" s="106"/>
      <c r="FP115" s="106"/>
      <c r="FQ115" s="106"/>
      <c r="FR115" s="106"/>
      <c r="FS115" s="106"/>
      <c r="FT115" s="106"/>
      <c r="FU115" s="106"/>
      <c r="FV115" s="106"/>
      <c r="FW115" s="106"/>
      <c r="FX115" s="106"/>
      <c r="FY115" s="106"/>
      <c r="FZ115" s="106"/>
      <c r="GA115" s="106"/>
      <c r="GB115" s="106"/>
      <c r="GC115" s="106"/>
      <c r="GD115" s="106"/>
      <c r="GE115" s="106"/>
      <c r="GF115" s="106"/>
      <c r="GG115" s="106"/>
      <c r="GH115" s="106"/>
      <c r="GI115" s="106"/>
      <c r="GJ115" s="106"/>
      <c r="GK115" s="106"/>
      <c r="GL115" s="106"/>
      <c r="GM115" s="106"/>
      <c r="GN115" s="106"/>
      <c r="GO115" s="106"/>
      <c r="GP115" s="106"/>
      <c r="GQ115" s="106"/>
      <c r="GR115" s="106"/>
      <c r="GS115" s="106"/>
      <c r="GT115" s="106"/>
      <c r="GU115" s="106"/>
      <c r="GV115" s="106"/>
      <c r="GW115" s="106"/>
    </row>
    <row r="116" spans="2:205" x14ac:dyDescent="0.2">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6"/>
      <c r="DV116" s="106"/>
      <c r="DW116" s="106"/>
      <c r="DX116" s="106"/>
      <c r="DY116" s="106"/>
      <c r="DZ116" s="106"/>
      <c r="EA116" s="106"/>
      <c r="EB116" s="106"/>
      <c r="EC116" s="106"/>
      <c r="ED116" s="106"/>
      <c r="EE116" s="106"/>
      <c r="EF116" s="106"/>
      <c r="EG116" s="106"/>
      <c r="EH116" s="106"/>
      <c r="EI116" s="106"/>
      <c r="EJ116" s="106"/>
      <c r="EK116" s="10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L116" s="106"/>
      <c r="FM116" s="106"/>
      <c r="FN116" s="106"/>
      <c r="FO116" s="106"/>
      <c r="FP116" s="106"/>
      <c r="FQ116" s="106"/>
      <c r="FR116" s="106"/>
      <c r="FS116" s="106"/>
      <c r="FT116" s="106"/>
      <c r="FU116" s="106"/>
      <c r="FV116" s="106"/>
      <c r="FW116" s="106"/>
      <c r="FX116" s="106"/>
      <c r="FY116" s="106"/>
      <c r="FZ116" s="106"/>
      <c r="GA116" s="106"/>
      <c r="GB116" s="106"/>
      <c r="GC116" s="106"/>
      <c r="GD116" s="106"/>
      <c r="GE116" s="106"/>
      <c r="GF116" s="106"/>
      <c r="GG116" s="106"/>
      <c r="GH116" s="106"/>
      <c r="GI116" s="106"/>
      <c r="GJ116" s="106"/>
      <c r="GK116" s="106"/>
      <c r="GL116" s="106"/>
      <c r="GM116" s="106"/>
      <c r="GN116" s="106"/>
      <c r="GO116" s="106"/>
      <c r="GP116" s="106"/>
      <c r="GQ116" s="106"/>
      <c r="GR116" s="106"/>
      <c r="GS116" s="106"/>
      <c r="GT116" s="106"/>
      <c r="GU116" s="106"/>
      <c r="GV116" s="106"/>
      <c r="GW116" s="106"/>
    </row>
    <row r="117" spans="2:205" x14ac:dyDescent="0.2">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6"/>
      <c r="EJ117" s="106"/>
      <c r="EK117" s="106"/>
      <c r="EL117" s="106"/>
      <c r="EM117" s="106"/>
      <c r="EN117" s="106"/>
      <c r="EO117" s="106"/>
      <c r="EP117" s="106"/>
      <c r="EQ117" s="106"/>
      <c r="ER117" s="106"/>
      <c r="ES117" s="106"/>
      <c r="ET117" s="106"/>
      <c r="EU117" s="106"/>
      <c r="EV117" s="106"/>
      <c r="EW117" s="106"/>
      <c r="EX117" s="106"/>
      <c r="EY117" s="106"/>
      <c r="EZ117" s="106"/>
      <c r="FA117" s="106"/>
      <c r="FB117" s="106"/>
      <c r="FC117" s="106"/>
      <c r="FD117" s="106"/>
      <c r="FE117" s="106"/>
      <c r="FF117" s="106"/>
      <c r="FG117" s="106"/>
      <c r="FH117" s="106"/>
      <c r="FI117" s="106"/>
      <c r="FJ117" s="106"/>
      <c r="FK117" s="106"/>
      <c r="FL117" s="106"/>
      <c r="FM117" s="106"/>
      <c r="FN117" s="106"/>
      <c r="FO117" s="106"/>
      <c r="FP117" s="106"/>
      <c r="FQ117" s="106"/>
      <c r="FR117" s="106"/>
      <c r="FS117" s="106"/>
      <c r="FT117" s="106"/>
      <c r="FU117" s="106"/>
      <c r="FV117" s="106"/>
      <c r="FW117" s="106"/>
      <c r="FX117" s="106"/>
      <c r="FY117" s="106"/>
      <c r="FZ117" s="106"/>
      <c r="GA117" s="106"/>
      <c r="GB117" s="106"/>
      <c r="GC117" s="106"/>
      <c r="GD117" s="106"/>
      <c r="GE117" s="106"/>
      <c r="GF117" s="106"/>
      <c r="GG117" s="106"/>
      <c r="GH117" s="106"/>
      <c r="GI117" s="106"/>
      <c r="GJ117" s="106"/>
      <c r="GK117" s="106"/>
      <c r="GL117" s="106"/>
      <c r="GM117" s="106"/>
      <c r="GN117" s="106"/>
      <c r="GO117" s="106"/>
      <c r="GP117" s="106"/>
      <c r="GQ117" s="106"/>
      <c r="GR117" s="106"/>
      <c r="GS117" s="106"/>
      <c r="GT117" s="106"/>
      <c r="GU117" s="106"/>
      <c r="GV117" s="106"/>
      <c r="GW117" s="106"/>
    </row>
    <row r="118" spans="2:205" x14ac:dyDescent="0.2">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6"/>
      <c r="EJ118" s="106"/>
      <c r="EK118" s="106"/>
      <c r="EL118" s="106"/>
      <c r="EM118" s="106"/>
      <c r="EN118" s="106"/>
      <c r="EO118" s="106"/>
      <c r="EP118" s="106"/>
      <c r="EQ118" s="106"/>
      <c r="ER118" s="106"/>
      <c r="ES118" s="106"/>
      <c r="ET118" s="106"/>
      <c r="EU118" s="106"/>
      <c r="EV118" s="106"/>
      <c r="EW118" s="106"/>
      <c r="EX118" s="106"/>
      <c r="EY118" s="106"/>
      <c r="EZ118" s="106"/>
      <c r="FA118" s="106"/>
      <c r="FB118" s="106"/>
      <c r="FC118" s="106"/>
      <c r="FD118" s="106"/>
      <c r="FE118" s="106"/>
      <c r="FF118" s="106"/>
      <c r="FG118" s="106"/>
      <c r="FH118" s="106"/>
      <c r="FI118" s="106"/>
      <c r="FJ118" s="106"/>
      <c r="FK118" s="106"/>
      <c r="FL118" s="106"/>
      <c r="FM118" s="106"/>
      <c r="FN118" s="106"/>
      <c r="FO118" s="106"/>
      <c r="FP118" s="106"/>
      <c r="FQ118" s="106"/>
      <c r="FR118" s="106"/>
      <c r="FS118" s="106"/>
      <c r="FT118" s="106"/>
      <c r="FU118" s="106"/>
      <c r="FV118" s="106"/>
      <c r="FW118" s="106"/>
      <c r="FX118" s="106"/>
      <c r="FY118" s="106"/>
      <c r="FZ118" s="106"/>
      <c r="GA118" s="106"/>
      <c r="GB118" s="106"/>
      <c r="GC118" s="106"/>
      <c r="GD118" s="106"/>
      <c r="GE118" s="106"/>
      <c r="GF118" s="106"/>
      <c r="GG118" s="106"/>
      <c r="GH118" s="106"/>
      <c r="GI118" s="106"/>
      <c r="GJ118" s="106"/>
      <c r="GK118" s="106"/>
      <c r="GL118" s="106"/>
      <c r="GM118" s="106"/>
      <c r="GN118" s="106"/>
      <c r="GO118" s="106"/>
      <c r="GP118" s="106"/>
      <c r="GQ118" s="106"/>
      <c r="GR118" s="106"/>
      <c r="GS118" s="106"/>
      <c r="GT118" s="106"/>
      <c r="GU118" s="106"/>
      <c r="GV118" s="106"/>
      <c r="GW118" s="106"/>
    </row>
    <row r="119" spans="2:205" x14ac:dyDescent="0.2">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6"/>
      <c r="EJ119" s="106"/>
      <c r="EK119" s="1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L119" s="106"/>
      <c r="FM119" s="106"/>
      <c r="FN119" s="106"/>
      <c r="FO119" s="106"/>
      <c r="FP119" s="106"/>
      <c r="FQ119" s="106"/>
      <c r="FR119" s="106"/>
      <c r="FS119" s="106"/>
      <c r="FT119" s="106"/>
      <c r="FU119" s="106"/>
      <c r="FV119" s="106"/>
      <c r="FW119" s="106"/>
      <c r="FX119" s="106"/>
      <c r="FY119" s="106"/>
      <c r="FZ119" s="106"/>
      <c r="GA119" s="106"/>
      <c r="GB119" s="106"/>
      <c r="GC119" s="106"/>
      <c r="GD119" s="106"/>
      <c r="GE119" s="106"/>
      <c r="GF119" s="106"/>
      <c r="GG119" s="106"/>
      <c r="GH119" s="106"/>
      <c r="GI119" s="106"/>
      <c r="GJ119" s="106"/>
      <c r="GK119" s="106"/>
      <c r="GL119" s="106"/>
      <c r="GM119" s="106"/>
      <c r="GN119" s="106"/>
      <c r="GO119" s="106"/>
      <c r="GP119" s="106"/>
      <c r="GQ119" s="106"/>
      <c r="GR119" s="106"/>
      <c r="GS119" s="106"/>
      <c r="GT119" s="106"/>
      <c r="GU119" s="106"/>
      <c r="GV119" s="106"/>
      <c r="GW119" s="106"/>
    </row>
    <row r="120" spans="2:205" x14ac:dyDescent="0.2">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c r="DB120" s="106"/>
      <c r="DC120" s="106"/>
      <c r="DD120" s="106"/>
      <c r="DE120" s="106"/>
      <c r="DF120" s="106"/>
      <c r="DG120" s="106"/>
      <c r="DH120" s="106"/>
      <c r="DI120" s="106"/>
      <c r="DJ120" s="106"/>
      <c r="DK120" s="106"/>
      <c r="DL120" s="106"/>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6"/>
      <c r="EJ120" s="106"/>
      <c r="EK120" s="106"/>
      <c r="EL120" s="106"/>
      <c r="EM120" s="106"/>
      <c r="EN120" s="106"/>
      <c r="EO120" s="106"/>
      <c r="EP120" s="106"/>
      <c r="EQ120" s="106"/>
      <c r="ER120" s="106"/>
      <c r="ES120" s="106"/>
      <c r="ET120" s="106"/>
      <c r="EU120" s="106"/>
      <c r="EV120" s="106"/>
      <c r="EW120" s="106"/>
      <c r="EX120" s="106"/>
      <c r="EY120" s="106"/>
      <c r="EZ120" s="106"/>
      <c r="FA120" s="106"/>
      <c r="FB120" s="106"/>
      <c r="FC120" s="106"/>
      <c r="FD120" s="106"/>
      <c r="FE120" s="106"/>
      <c r="FF120" s="106"/>
      <c r="FG120" s="106"/>
      <c r="FH120" s="106"/>
      <c r="FI120" s="106"/>
      <c r="FJ120" s="106"/>
      <c r="FK120" s="106"/>
      <c r="FL120" s="106"/>
      <c r="FM120" s="106"/>
      <c r="FN120" s="106"/>
      <c r="FO120" s="106"/>
      <c r="FP120" s="106"/>
      <c r="FQ120" s="106"/>
      <c r="FR120" s="106"/>
      <c r="FS120" s="106"/>
      <c r="FT120" s="106"/>
      <c r="FU120" s="106"/>
      <c r="FV120" s="106"/>
      <c r="FW120" s="106"/>
      <c r="FX120" s="106"/>
      <c r="FY120" s="106"/>
      <c r="FZ120" s="106"/>
      <c r="GA120" s="106"/>
      <c r="GB120" s="106"/>
      <c r="GC120" s="106"/>
      <c r="GD120" s="106"/>
      <c r="GE120" s="106"/>
      <c r="GF120" s="106"/>
      <c r="GG120" s="106"/>
      <c r="GH120" s="106"/>
      <c r="GI120" s="106"/>
      <c r="GJ120" s="106"/>
      <c r="GK120" s="106"/>
      <c r="GL120" s="106"/>
      <c r="GM120" s="106"/>
      <c r="GN120" s="106"/>
      <c r="GO120" s="106"/>
      <c r="GP120" s="106"/>
      <c r="GQ120" s="106"/>
      <c r="GR120" s="106"/>
      <c r="GS120" s="106"/>
      <c r="GT120" s="106"/>
      <c r="GU120" s="106"/>
      <c r="GV120" s="106"/>
      <c r="GW120" s="106"/>
    </row>
    <row r="121" spans="2:205" x14ac:dyDescent="0.2">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O121" s="106"/>
      <c r="EP121" s="106"/>
      <c r="EQ121" s="106"/>
      <c r="ER121" s="106"/>
      <c r="ES121" s="106"/>
      <c r="ET121" s="106"/>
      <c r="EU121" s="106"/>
      <c r="EV121" s="106"/>
      <c r="EW121" s="106"/>
      <c r="EX121" s="106"/>
      <c r="EY121" s="106"/>
      <c r="EZ121" s="106"/>
      <c r="FA121" s="106"/>
      <c r="FB121" s="106"/>
      <c r="FC121" s="106"/>
      <c r="FD121" s="106"/>
      <c r="FE121" s="106"/>
      <c r="FF121" s="106"/>
      <c r="FG121" s="106"/>
      <c r="FH121" s="106"/>
      <c r="FI121" s="106"/>
      <c r="FJ121" s="106"/>
      <c r="FK121" s="106"/>
      <c r="FL121" s="106"/>
      <c r="FM121" s="106"/>
      <c r="FN121" s="106"/>
      <c r="FO121" s="106"/>
      <c r="FP121" s="106"/>
      <c r="FQ121" s="106"/>
      <c r="FR121" s="106"/>
      <c r="FS121" s="106"/>
      <c r="FT121" s="106"/>
      <c r="FU121" s="106"/>
      <c r="FV121" s="106"/>
      <c r="FW121" s="106"/>
      <c r="FX121" s="106"/>
      <c r="FY121" s="106"/>
      <c r="FZ121" s="106"/>
      <c r="GA121" s="106"/>
      <c r="GB121" s="106"/>
      <c r="GC121" s="106"/>
      <c r="GD121" s="106"/>
      <c r="GE121" s="106"/>
      <c r="GF121" s="106"/>
      <c r="GG121" s="106"/>
      <c r="GH121" s="106"/>
      <c r="GI121" s="106"/>
      <c r="GJ121" s="106"/>
      <c r="GK121" s="106"/>
      <c r="GL121" s="106"/>
      <c r="GM121" s="106"/>
      <c r="GN121" s="106"/>
      <c r="GO121" s="106"/>
      <c r="GP121" s="106"/>
      <c r="GQ121" s="106"/>
      <c r="GR121" s="106"/>
      <c r="GS121" s="106"/>
      <c r="GT121" s="106"/>
      <c r="GU121" s="106"/>
      <c r="GV121" s="106"/>
      <c r="GW121" s="106"/>
    </row>
    <row r="122" spans="2:205" x14ac:dyDescent="0.2">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c r="DB122" s="106"/>
      <c r="DC122" s="106"/>
      <c r="DD122" s="106"/>
      <c r="DE122" s="106"/>
      <c r="DF122" s="106"/>
      <c r="DG122" s="106"/>
      <c r="DH122" s="106"/>
      <c r="DI122" s="106"/>
      <c r="DJ122" s="106"/>
      <c r="DK122" s="106"/>
      <c r="DL122" s="106"/>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6"/>
      <c r="EJ122" s="106"/>
      <c r="EK122" s="106"/>
      <c r="EL122" s="106"/>
      <c r="EM122" s="106"/>
      <c r="EN122" s="106"/>
      <c r="EO122" s="106"/>
      <c r="EP122" s="106"/>
      <c r="EQ122" s="106"/>
      <c r="ER122" s="106"/>
      <c r="ES122" s="106"/>
      <c r="ET122" s="106"/>
      <c r="EU122" s="106"/>
      <c r="EV122" s="106"/>
      <c r="EW122" s="106"/>
      <c r="EX122" s="106"/>
      <c r="EY122" s="106"/>
      <c r="EZ122" s="106"/>
      <c r="FA122" s="106"/>
      <c r="FB122" s="106"/>
      <c r="FC122" s="106"/>
      <c r="FD122" s="106"/>
      <c r="FE122" s="106"/>
      <c r="FF122" s="106"/>
      <c r="FG122" s="106"/>
      <c r="FH122" s="106"/>
      <c r="FI122" s="106"/>
      <c r="FJ122" s="106"/>
      <c r="FK122" s="106"/>
      <c r="FL122" s="106"/>
      <c r="FM122" s="106"/>
      <c r="FN122" s="106"/>
      <c r="FO122" s="106"/>
      <c r="FP122" s="106"/>
      <c r="FQ122" s="106"/>
      <c r="FR122" s="106"/>
      <c r="FS122" s="106"/>
      <c r="FT122" s="106"/>
      <c r="FU122" s="106"/>
      <c r="FV122" s="106"/>
      <c r="FW122" s="106"/>
      <c r="FX122" s="106"/>
      <c r="FY122" s="106"/>
      <c r="FZ122" s="106"/>
      <c r="GA122" s="106"/>
      <c r="GB122" s="106"/>
      <c r="GC122" s="106"/>
      <c r="GD122" s="106"/>
      <c r="GE122" s="106"/>
      <c r="GF122" s="106"/>
      <c r="GG122" s="106"/>
      <c r="GH122" s="106"/>
      <c r="GI122" s="106"/>
      <c r="GJ122" s="106"/>
      <c r="GK122" s="106"/>
      <c r="GL122" s="106"/>
      <c r="GM122" s="106"/>
      <c r="GN122" s="106"/>
      <c r="GO122" s="106"/>
      <c r="GP122" s="106"/>
      <c r="GQ122" s="106"/>
      <c r="GR122" s="106"/>
      <c r="GS122" s="106"/>
      <c r="GT122" s="106"/>
      <c r="GU122" s="106"/>
      <c r="GV122" s="106"/>
      <c r="GW122" s="106"/>
    </row>
    <row r="123" spans="2:205" x14ac:dyDescent="0.2">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6"/>
      <c r="EJ123" s="106"/>
      <c r="EK123" s="106"/>
      <c r="EL123" s="106"/>
      <c r="EM123" s="106"/>
      <c r="EN123" s="106"/>
      <c r="EO123" s="106"/>
      <c r="EP123" s="106"/>
      <c r="EQ123" s="106"/>
      <c r="ER123" s="106"/>
      <c r="ES123" s="106"/>
      <c r="ET123" s="106"/>
      <c r="EU123" s="106"/>
      <c r="EV123" s="106"/>
      <c r="EW123" s="106"/>
      <c r="EX123" s="106"/>
      <c r="EY123" s="106"/>
      <c r="EZ123" s="106"/>
      <c r="FA123" s="106"/>
      <c r="FB123" s="106"/>
      <c r="FC123" s="106"/>
      <c r="FD123" s="106"/>
      <c r="FE123" s="106"/>
      <c r="FF123" s="106"/>
      <c r="FG123" s="106"/>
      <c r="FH123" s="106"/>
      <c r="FI123" s="106"/>
      <c r="FJ123" s="106"/>
      <c r="FK123" s="106"/>
      <c r="FL123" s="106"/>
      <c r="FM123" s="106"/>
      <c r="FN123" s="106"/>
      <c r="FO123" s="106"/>
      <c r="FP123" s="106"/>
      <c r="FQ123" s="106"/>
      <c r="FR123" s="106"/>
      <c r="FS123" s="106"/>
      <c r="FT123" s="106"/>
      <c r="FU123" s="106"/>
      <c r="FV123" s="106"/>
      <c r="FW123" s="106"/>
      <c r="FX123" s="106"/>
      <c r="FY123" s="106"/>
      <c r="FZ123" s="106"/>
      <c r="GA123" s="106"/>
      <c r="GB123" s="106"/>
      <c r="GC123" s="106"/>
      <c r="GD123" s="106"/>
      <c r="GE123" s="106"/>
      <c r="GF123" s="106"/>
      <c r="GG123" s="106"/>
      <c r="GH123" s="106"/>
      <c r="GI123" s="106"/>
      <c r="GJ123" s="106"/>
      <c r="GK123" s="106"/>
      <c r="GL123" s="106"/>
      <c r="GM123" s="106"/>
      <c r="GN123" s="106"/>
      <c r="GO123" s="106"/>
      <c r="GP123" s="106"/>
      <c r="GQ123" s="106"/>
      <c r="GR123" s="106"/>
      <c r="GS123" s="106"/>
      <c r="GT123" s="106"/>
      <c r="GU123" s="106"/>
      <c r="GV123" s="106"/>
      <c r="GW123" s="106"/>
    </row>
    <row r="124" spans="2:205" x14ac:dyDescent="0.2">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c r="CE124" s="106"/>
      <c r="CF124" s="106"/>
      <c r="CG124" s="106"/>
      <c r="CH124" s="106"/>
      <c r="CI124" s="106"/>
      <c r="CJ124" s="106"/>
      <c r="CK124" s="106"/>
      <c r="CL124" s="106"/>
      <c r="CM124" s="106"/>
      <c r="CN124" s="106"/>
      <c r="CO124" s="106"/>
      <c r="CP124" s="106"/>
      <c r="CQ124" s="106"/>
      <c r="CR124" s="106"/>
      <c r="CS124" s="106"/>
      <c r="CT124" s="106"/>
      <c r="CU124" s="106"/>
      <c r="CV124" s="106"/>
      <c r="CW124" s="106"/>
      <c r="CX124" s="106"/>
      <c r="CY124" s="106"/>
      <c r="CZ124" s="106"/>
      <c r="DA124" s="106"/>
      <c r="DB124" s="106"/>
      <c r="DC124" s="106"/>
      <c r="DD124" s="106"/>
      <c r="DE124" s="106"/>
      <c r="DF124" s="106"/>
      <c r="DG124" s="106"/>
      <c r="DH124" s="106"/>
      <c r="DI124" s="106"/>
      <c r="DJ124" s="106"/>
      <c r="DK124" s="106"/>
      <c r="DL124" s="106"/>
      <c r="DM124" s="106"/>
      <c r="DN124" s="106"/>
      <c r="DO124" s="106"/>
      <c r="DP124" s="106"/>
      <c r="DQ124" s="106"/>
      <c r="DR124" s="106"/>
      <c r="DS124" s="106"/>
      <c r="DT124" s="106"/>
      <c r="DU124" s="106"/>
      <c r="DV124" s="106"/>
      <c r="DW124" s="106"/>
      <c r="DX124" s="106"/>
      <c r="DY124" s="106"/>
      <c r="DZ124" s="106"/>
      <c r="EA124" s="106"/>
      <c r="EB124" s="106"/>
      <c r="EC124" s="106"/>
      <c r="ED124" s="106"/>
      <c r="EE124" s="106"/>
      <c r="EF124" s="106"/>
      <c r="EG124" s="106"/>
      <c r="EH124" s="106"/>
      <c r="EI124" s="106"/>
      <c r="EJ124" s="106"/>
      <c r="EK124" s="106"/>
      <c r="EL124" s="106"/>
      <c r="EM124" s="106"/>
      <c r="EN124" s="106"/>
      <c r="EO124" s="106"/>
      <c r="EP124" s="106"/>
      <c r="EQ124" s="106"/>
      <c r="ER124" s="106"/>
      <c r="ES124" s="106"/>
      <c r="ET124" s="106"/>
      <c r="EU124" s="106"/>
      <c r="EV124" s="106"/>
      <c r="EW124" s="106"/>
      <c r="EX124" s="106"/>
      <c r="EY124" s="106"/>
      <c r="EZ124" s="106"/>
      <c r="FA124" s="106"/>
      <c r="FB124" s="106"/>
      <c r="FC124" s="106"/>
      <c r="FD124" s="106"/>
      <c r="FE124" s="106"/>
      <c r="FF124" s="106"/>
      <c r="FG124" s="106"/>
      <c r="FH124" s="106"/>
      <c r="FI124" s="106"/>
      <c r="FJ124" s="106"/>
      <c r="FK124" s="106"/>
      <c r="FL124" s="106"/>
      <c r="FM124" s="106"/>
      <c r="FN124" s="106"/>
      <c r="FO124" s="106"/>
      <c r="FP124" s="106"/>
      <c r="FQ124" s="106"/>
      <c r="FR124" s="106"/>
      <c r="FS124" s="106"/>
      <c r="FT124" s="106"/>
      <c r="FU124" s="106"/>
      <c r="FV124" s="106"/>
      <c r="FW124" s="106"/>
      <c r="FX124" s="106"/>
      <c r="FY124" s="106"/>
      <c r="FZ124" s="106"/>
      <c r="GA124" s="106"/>
      <c r="GB124" s="106"/>
      <c r="GC124" s="106"/>
      <c r="GD124" s="106"/>
      <c r="GE124" s="106"/>
      <c r="GF124" s="106"/>
      <c r="GG124" s="106"/>
      <c r="GH124" s="106"/>
      <c r="GI124" s="106"/>
      <c r="GJ124" s="106"/>
      <c r="GK124" s="106"/>
      <c r="GL124" s="106"/>
      <c r="GM124" s="106"/>
      <c r="GN124" s="106"/>
      <c r="GO124" s="106"/>
      <c r="GP124" s="106"/>
      <c r="GQ124" s="106"/>
      <c r="GR124" s="106"/>
      <c r="GS124" s="106"/>
      <c r="GT124" s="106"/>
      <c r="GU124" s="106"/>
      <c r="GV124" s="106"/>
      <c r="GW124" s="106"/>
    </row>
    <row r="125" spans="2:205" x14ac:dyDescent="0.2">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c r="DZ125" s="106"/>
      <c r="EA125" s="106"/>
      <c r="EB125" s="106"/>
      <c r="EC125" s="106"/>
      <c r="ED125" s="106"/>
      <c r="EE125" s="106"/>
      <c r="EF125" s="106"/>
      <c r="EG125" s="106"/>
      <c r="EH125" s="106"/>
      <c r="EI125" s="106"/>
      <c r="EJ125" s="106"/>
      <c r="EK125" s="106"/>
      <c r="EL125" s="106"/>
      <c r="EM125" s="106"/>
      <c r="EN125" s="106"/>
      <c r="EO125" s="106"/>
      <c r="EP125" s="106"/>
      <c r="EQ125" s="106"/>
      <c r="ER125" s="106"/>
      <c r="ES125" s="106"/>
      <c r="ET125" s="106"/>
      <c r="EU125" s="106"/>
      <c r="EV125" s="106"/>
      <c r="EW125" s="106"/>
      <c r="EX125" s="106"/>
      <c r="EY125" s="106"/>
      <c r="EZ125" s="106"/>
      <c r="FA125" s="106"/>
      <c r="FB125" s="106"/>
      <c r="FC125" s="106"/>
      <c r="FD125" s="106"/>
      <c r="FE125" s="106"/>
      <c r="FF125" s="106"/>
      <c r="FG125" s="106"/>
      <c r="FH125" s="106"/>
      <c r="FI125" s="106"/>
      <c r="FJ125" s="106"/>
      <c r="FK125" s="106"/>
      <c r="FL125" s="106"/>
      <c r="FM125" s="106"/>
      <c r="FN125" s="106"/>
      <c r="FO125" s="106"/>
      <c r="FP125" s="106"/>
      <c r="FQ125" s="106"/>
      <c r="FR125" s="106"/>
      <c r="FS125" s="106"/>
      <c r="FT125" s="106"/>
      <c r="FU125" s="106"/>
      <c r="FV125" s="106"/>
      <c r="FW125" s="106"/>
      <c r="FX125" s="106"/>
      <c r="FY125" s="106"/>
      <c r="FZ125" s="106"/>
      <c r="GA125" s="106"/>
      <c r="GB125" s="106"/>
      <c r="GC125" s="106"/>
      <c r="GD125" s="106"/>
      <c r="GE125" s="106"/>
      <c r="GF125" s="106"/>
      <c r="GG125" s="106"/>
      <c r="GH125" s="106"/>
      <c r="GI125" s="106"/>
      <c r="GJ125" s="106"/>
      <c r="GK125" s="106"/>
      <c r="GL125" s="106"/>
      <c r="GM125" s="106"/>
      <c r="GN125" s="106"/>
      <c r="GO125" s="106"/>
      <c r="GP125" s="106"/>
      <c r="GQ125" s="106"/>
      <c r="GR125" s="106"/>
      <c r="GS125" s="106"/>
      <c r="GT125" s="106"/>
      <c r="GU125" s="106"/>
      <c r="GV125" s="106"/>
      <c r="GW125" s="106"/>
    </row>
    <row r="126" spans="2:205" x14ac:dyDescent="0.2">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c r="FI126" s="106"/>
      <c r="FJ126" s="106"/>
      <c r="FK126" s="106"/>
      <c r="FL126" s="106"/>
      <c r="FM126" s="106"/>
      <c r="FN126" s="106"/>
      <c r="FO126" s="106"/>
      <c r="FP126" s="106"/>
      <c r="FQ126" s="106"/>
      <c r="FR126" s="106"/>
      <c r="FS126" s="106"/>
      <c r="FT126" s="106"/>
      <c r="FU126" s="106"/>
      <c r="FV126" s="106"/>
      <c r="FW126" s="106"/>
      <c r="FX126" s="106"/>
      <c r="FY126" s="106"/>
      <c r="FZ126" s="106"/>
      <c r="GA126" s="106"/>
      <c r="GB126" s="106"/>
      <c r="GC126" s="106"/>
      <c r="GD126" s="106"/>
      <c r="GE126" s="106"/>
      <c r="GF126" s="106"/>
      <c r="GG126" s="106"/>
      <c r="GH126" s="106"/>
      <c r="GI126" s="106"/>
      <c r="GJ126" s="106"/>
      <c r="GK126" s="106"/>
      <c r="GL126" s="106"/>
      <c r="GM126" s="106"/>
      <c r="GN126" s="106"/>
      <c r="GO126" s="106"/>
      <c r="GP126" s="106"/>
      <c r="GQ126" s="106"/>
      <c r="GR126" s="106"/>
      <c r="GS126" s="106"/>
      <c r="GT126" s="106"/>
      <c r="GU126" s="106"/>
      <c r="GV126" s="106"/>
      <c r="GW126" s="106"/>
    </row>
    <row r="127" spans="2:205" x14ac:dyDescent="0.2">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c r="GE127" s="106"/>
      <c r="GF127" s="106"/>
      <c r="GG127" s="106"/>
      <c r="GH127" s="106"/>
      <c r="GI127" s="106"/>
      <c r="GJ127" s="106"/>
      <c r="GK127" s="106"/>
      <c r="GL127" s="106"/>
      <c r="GM127" s="106"/>
      <c r="GN127" s="106"/>
      <c r="GO127" s="106"/>
      <c r="GP127" s="106"/>
      <c r="GQ127" s="106"/>
      <c r="GR127" s="106"/>
      <c r="GS127" s="106"/>
      <c r="GT127" s="106"/>
      <c r="GU127" s="106"/>
      <c r="GV127" s="106"/>
      <c r="GW127" s="106"/>
    </row>
    <row r="128" spans="2:205" x14ac:dyDescent="0.2">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c r="GE128" s="106"/>
      <c r="GF128" s="106"/>
      <c r="GG128" s="106"/>
      <c r="GH128" s="106"/>
      <c r="GI128" s="106"/>
      <c r="GJ128" s="106"/>
      <c r="GK128" s="106"/>
      <c r="GL128" s="106"/>
      <c r="GM128" s="106"/>
      <c r="GN128" s="106"/>
      <c r="GO128" s="106"/>
      <c r="GP128" s="106"/>
      <c r="GQ128" s="106"/>
      <c r="GR128" s="106"/>
      <c r="GS128" s="106"/>
      <c r="GT128" s="106"/>
      <c r="GU128" s="106"/>
      <c r="GV128" s="106"/>
      <c r="GW128" s="106"/>
    </row>
    <row r="129" spans="2:205" x14ac:dyDescent="0.2">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c r="GE129" s="106"/>
      <c r="GF129" s="106"/>
      <c r="GG129" s="106"/>
      <c r="GH129" s="106"/>
      <c r="GI129" s="106"/>
      <c r="GJ129" s="106"/>
      <c r="GK129" s="106"/>
      <c r="GL129" s="106"/>
      <c r="GM129" s="106"/>
      <c r="GN129" s="106"/>
      <c r="GO129" s="106"/>
      <c r="GP129" s="106"/>
      <c r="GQ129" s="106"/>
      <c r="GR129" s="106"/>
      <c r="GS129" s="106"/>
      <c r="GT129" s="106"/>
      <c r="GU129" s="106"/>
      <c r="GV129" s="106"/>
      <c r="GW129" s="106"/>
    </row>
    <row r="130" spans="2:205" x14ac:dyDescent="0.2">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c r="GE130" s="106"/>
      <c r="GF130" s="106"/>
      <c r="GG130" s="106"/>
      <c r="GH130" s="106"/>
      <c r="GI130" s="106"/>
      <c r="GJ130" s="106"/>
      <c r="GK130" s="106"/>
      <c r="GL130" s="106"/>
      <c r="GM130" s="106"/>
      <c r="GN130" s="106"/>
      <c r="GO130" s="106"/>
      <c r="GP130" s="106"/>
      <c r="GQ130" s="106"/>
      <c r="GR130" s="106"/>
      <c r="GS130" s="106"/>
      <c r="GT130" s="106"/>
      <c r="GU130" s="106"/>
      <c r="GV130" s="106"/>
      <c r="GW130" s="106"/>
    </row>
    <row r="131" spans="2:205" x14ac:dyDescent="0.2">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c r="GE131" s="106"/>
      <c r="GF131" s="106"/>
      <c r="GG131" s="106"/>
      <c r="GH131" s="106"/>
      <c r="GI131" s="106"/>
      <c r="GJ131" s="106"/>
      <c r="GK131" s="106"/>
      <c r="GL131" s="106"/>
      <c r="GM131" s="106"/>
      <c r="GN131" s="106"/>
      <c r="GO131" s="106"/>
      <c r="GP131" s="106"/>
      <c r="GQ131" s="106"/>
      <c r="GR131" s="106"/>
      <c r="GS131" s="106"/>
      <c r="GT131" s="106"/>
      <c r="GU131" s="106"/>
      <c r="GV131" s="106"/>
      <c r="GW131" s="106"/>
    </row>
    <row r="132" spans="2:205" x14ac:dyDescent="0.2">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c r="GE132" s="106"/>
      <c r="GF132" s="106"/>
      <c r="GG132" s="106"/>
      <c r="GH132" s="106"/>
      <c r="GI132" s="106"/>
      <c r="GJ132" s="106"/>
      <c r="GK132" s="106"/>
      <c r="GL132" s="106"/>
      <c r="GM132" s="106"/>
      <c r="GN132" s="106"/>
      <c r="GO132" s="106"/>
      <c r="GP132" s="106"/>
      <c r="GQ132" s="106"/>
      <c r="GR132" s="106"/>
      <c r="GS132" s="106"/>
      <c r="GT132" s="106"/>
      <c r="GU132" s="106"/>
      <c r="GV132" s="106"/>
      <c r="GW132" s="106"/>
    </row>
    <row r="133" spans="2:205" x14ac:dyDescent="0.2">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c r="GE133" s="106"/>
      <c r="GF133" s="106"/>
      <c r="GG133" s="106"/>
      <c r="GH133" s="106"/>
      <c r="GI133" s="106"/>
      <c r="GJ133" s="106"/>
      <c r="GK133" s="106"/>
      <c r="GL133" s="106"/>
      <c r="GM133" s="106"/>
      <c r="GN133" s="106"/>
      <c r="GO133" s="106"/>
      <c r="GP133" s="106"/>
      <c r="GQ133" s="106"/>
      <c r="GR133" s="106"/>
      <c r="GS133" s="106"/>
      <c r="GT133" s="106"/>
      <c r="GU133" s="106"/>
      <c r="GV133" s="106"/>
      <c r="GW133" s="106"/>
    </row>
    <row r="134" spans="2:205" x14ac:dyDescent="0.2">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c r="GE134" s="106"/>
      <c r="GF134" s="106"/>
      <c r="GG134" s="106"/>
      <c r="GH134" s="106"/>
      <c r="GI134" s="106"/>
      <c r="GJ134" s="106"/>
      <c r="GK134" s="106"/>
      <c r="GL134" s="106"/>
      <c r="GM134" s="106"/>
      <c r="GN134" s="106"/>
      <c r="GO134" s="106"/>
      <c r="GP134" s="106"/>
      <c r="GQ134" s="106"/>
      <c r="GR134" s="106"/>
      <c r="GS134" s="106"/>
      <c r="GT134" s="106"/>
      <c r="GU134" s="106"/>
      <c r="GV134" s="106"/>
      <c r="GW134" s="106"/>
    </row>
    <row r="135" spans="2:205" x14ac:dyDescent="0.2">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c r="GE135" s="106"/>
      <c r="GF135" s="106"/>
      <c r="GG135" s="106"/>
      <c r="GH135" s="106"/>
      <c r="GI135" s="106"/>
      <c r="GJ135" s="106"/>
      <c r="GK135" s="106"/>
      <c r="GL135" s="106"/>
      <c r="GM135" s="106"/>
      <c r="GN135" s="106"/>
      <c r="GO135" s="106"/>
      <c r="GP135" s="106"/>
      <c r="GQ135" s="106"/>
      <c r="GR135" s="106"/>
      <c r="GS135" s="106"/>
      <c r="GT135" s="106"/>
      <c r="GU135" s="106"/>
      <c r="GV135" s="106"/>
      <c r="GW135" s="106"/>
    </row>
    <row r="136" spans="2:205" x14ac:dyDescent="0.2">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c r="GE136" s="106"/>
      <c r="GF136" s="106"/>
      <c r="GG136" s="106"/>
      <c r="GH136" s="106"/>
      <c r="GI136" s="106"/>
      <c r="GJ136" s="106"/>
      <c r="GK136" s="106"/>
      <c r="GL136" s="106"/>
      <c r="GM136" s="106"/>
      <c r="GN136" s="106"/>
      <c r="GO136" s="106"/>
      <c r="GP136" s="106"/>
      <c r="GQ136" s="106"/>
      <c r="GR136" s="106"/>
      <c r="GS136" s="106"/>
      <c r="GT136" s="106"/>
      <c r="GU136" s="106"/>
      <c r="GV136" s="106"/>
      <c r="GW136" s="106"/>
    </row>
    <row r="137" spans="2:205" x14ac:dyDescent="0.2">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c r="GE137" s="106"/>
      <c r="GF137" s="106"/>
      <c r="GG137" s="106"/>
      <c r="GH137" s="106"/>
      <c r="GI137" s="106"/>
      <c r="GJ137" s="106"/>
      <c r="GK137" s="106"/>
      <c r="GL137" s="106"/>
      <c r="GM137" s="106"/>
      <c r="GN137" s="106"/>
      <c r="GO137" s="106"/>
      <c r="GP137" s="106"/>
      <c r="GQ137" s="106"/>
      <c r="GR137" s="106"/>
      <c r="GS137" s="106"/>
      <c r="GT137" s="106"/>
      <c r="GU137" s="106"/>
      <c r="GV137" s="106"/>
      <c r="GW137" s="106"/>
    </row>
    <row r="138" spans="2:205" x14ac:dyDescent="0.2">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c r="GE138" s="106"/>
      <c r="GF138" s="106"/>
      <c r="GG138" s="106"/>
      <c r="GH138" s="106"/>
      <c r="GI138" s="106"/>
      <c r="GJ138" s="106"/>
      <c r="GK138" s="106"/>
      <c r="GL138" s="106"/>
      <c r="GM138" s="106"/>
      <c r="GN138" s="106"/>
      <c r="GO138" s="106"/>
      <c r="GP138" s="106"/>
      <c r="GQ138" s="106"/>
      <c r="GR138" s="106"/>
      <c r="GS138" s="106"/>
      <c r="GT138" s="106"/>
      <c r="GU138" s="106"/>
      <c r="GV138" s="106"/>
      <c r="GW138" s="106"/>
    </row>
    <row r="139" spans="2:205" x14ac:dyDescent="0.2">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c r="GE139" s="106"/>
      <c r="GF139" s="106"/>
      <c r="GG139" s="106"/>
      <c r="GH139" s="106"/>
      <c r="GI139" s="106"/>
      <c r="GJ139" s="106"/>
      <c r="GK139" s="106"/>
      <c r="GL139" s="106"/>
      <c r="GM139" s="106"/>
      <c r="GN139" s="106"/>
      <c r="GO139" s="106"/>
      <c r="GP139" s="106"/>
      <c r="GQ139" s="106"/>
      <c r="GR139" s="106"/>
      <c r="GS139" s="106"/>
      <c r="GT139" s="106"/>
      <c r="GU139" s="106"/>
      <c r="GV139" s="106"/>
      <c r="GW139" s="106"/>
    </row>
    <row r="140" spans="2:205" x14ac:dyDescent="0.2">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c r="GE140" s="106"/>
      <c r="GF140" s="106"/>
      <c r="GG140" s="106"/>
      <c r="GH140" s="106"/>
      <c r="GI140" s="106"/>
      <c r="GJ140" s="106"/>
      <c r="GK140" s="106"/>
      <c r="GL140" s="106"/>
      <c r="GM140" s="106"/>
      <c r="GN140" s="106"/>
      <c r="GO140" s="106"/>
      <c r="GP140" s="106"/>
      <c r="GQ140" s="106"/>
      <c r="GR140" s="106"/>
      <c r="GS140" s="106"/>
      <c r="GT140" s="106"/>
      <c r="GU140" s="106"/>
      <c r="GV140" s="106"/>
      <c r="GW140" s="106"/>
    </row>
    <row r="141" spans="2:205" x14ac:dyDescent="0.2">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c r="GE141" s="106"/>
      <c r="GF141" s="106"/>
      <c r="GG141" s="106"/>
      <c r="GH141" s="106"/>
      <c r="GI141" s="106"/>
      <c r="GJ141" s="106"/>
      <c r="GK141" s="106"/>
      <c r="GL141" s="106"/>
      <c r="GM141" s="106"/>
      <c r="GN141" s="106"/>
      <c r="GO141" s="106"/>
      <c r="GP141" s="106"/>
      <c r="GQ141" s="106"/>
      <c r="GR141" s="106"/>
      <c r="GS141" s="106"/>
      <c r="GT141" s="106"/>
      <c r="GU141" s="106"/>
      <c r="GV141" s="106"/>
      <c r="GW141" s="106"/>
    </row>
    <row r="142" spans="2:205" x14ac:dyDescent="0.2">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c r="GE142" s="106"/>
      <c r="GF142" s="106"/>
      <c r="GG142" s="106"/>
      <c r="GH142" s="106"/>
      <c r="GI142" s="106"/>
      <c r="GJ142" s="106"/>
      <c r="GK142" s="106"/>
      <c r="GL142" s="106"/>
      <c r="GM142" s="106"/>
      <c r="GN142" s="106"/>
      <c r="GO142" s="106"/>
      <c r="GP142" s="106"/>
      <c r="GQ142" s="106"/>
      <c r="GR142" s="106"/>
      <c r="GS142" s="106"/>
      <c r="GT142" s="106"/>
      <c r="GU142" s="106"/>
      <c r="GV142" s="106"/>
      <c r="GW142" s="106"/>
    </row>
    <row r="143" spans="2:205" x14ac:dyDescent="0.2">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c r="FR143" s="106"/>
      <c r="FS143" s="106"/>
      <c r="FT143" s="106"/>
      <c r="FU143" s="106"/>
      <c r="FV143" s="106"/>
      <c r="FW143" s="106"/>
      <c r="FX143" s="106"/>
      <c r="FY143" s="106"/>
      <c r="FZ143" s="106"/>
      <c r="GA143" s="106"/>
      <c r="GB143" s="106"/>
      <c r="GC143" s="106"/>
      <c r="GD143" s="106"/>
      <c r="GE143" s="106"/>
      <c r="GF143" s="106"/>
      <c r="GG143" s="106"/>
      <c r="GH143" s="106"/>
      <c r="GI143" s="106"/>
      <c r="GJ143" s="106"/>
      <c r="GK143" s="106"/>
      <c r="GL143" s="106"/>
      <c r="GM143" s="106"/>
      <c r="GN143" s="106"/>
      <c r="GO143" s="106"/>
      <c r="GP143" s="106"/>
      <c r="GQ143" s="106"/>
      <c r="GR143" s="106"/>
      <c r="GS143" s="106"/>
      <c r="GT143" s="106"/>
      <c r="GU143" s="106"/>
      <c r="GV143" s="106"/>
      <c r="GW143" s="106"/>
    </row>
    <row r="144" spans="2:205" x14ac:dyDescent="0.2">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c r="FR144" s="106"/>
      <c r="FS144" s="106"/>
      <c r="FT144" s="106"/>
      <c r="FU144" s="106"/>
      <c r="FV144" s="106"/>
      <c r="FW144" s="106"/>
      <c r="FX144" s="106"/>
      <c r="FY144" s="106"/>
      <c r="FZ144" s="106"/>
      <c r="GA144" s="106"/>
      <c r="GB144" s="106"/>
      <c r="GC144" s="106"/>
      <c r="GD144" s="106"/>
      <c r="GE144" s="106"/>
      <c r="GF144" s="106"/>
      <c r="GG144" s="106"/>
      <c r="GH144" s="106"/>
      <c r="GI144" s="106"/>
      <c r="GJ144" s="106"/>
      <c r="GK144" s="106"/>
      <c r="GL144" s="106"/>
      <c r="GM144" s="106"/>
      <c r="GN144" s="106"/>
      <c r="GO144" s="106"/>
      <c r="GP144" s="106"/>
      <c r="GQ144" s="106"/>
      <c r="GR144" s="106"/>
      <c r="GS144" s="106"/>
      <c r="GT144" s="106"/>
      <c r="GU144" s="106"/>
      <c r="GV144" s="106"/>
      <c r="GW144" s="106"/>
    </row>
    <row r="145" spans="2:205" x14ac:dyDescent="0.2">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c r="FR145" s="106"/>
      <c r="FS145" s="106"/>
      <c r="FT145" s="106"/>
      <c r="FU145" s="106"/>
      <c r="FV145" s="106"/>
      <c r="FW145" s="106"/>
      <c r="FX145" s="106"/>
      <c r="FY145" s="106"/>
      <c r="FZ145" s="106"/>
      <c r="GA145" s="106"/>
      <c r="GB145" s="106"/>
      <c r="GC145" s="106"/>
      <c r="GD145" s="106"/>
      <c r="GE145" s="106"/>
      <c r="GF145" s="106"/>
      <c r="GG145" s="106"/>
      <c r="GH145" s="106"/>
      <c r="GI145" s="106"/>
      <c r="GJ145" s="106"/>
      <c r="GK145" s="106"/>
      <c r="GL145" s="106"/>
      <c r="GM145" s="106"/>
      <c r="GN145" s="106"/>
      <c r="GO145" s="106"/>
      <c r="GP145" s="106"/>
      <c r="GQ145" s="106"/>
      <c r="GR145" s="106"/>
      <c r="GS145" s="106"/>
      <c r="GT145" s="106"/>
      <c r="GU145" s="106"/>
      <c r="GV145" s="106"/>
      <c r="GW145" s="106"/>
    </row>
    <row r="146" spans="2:205" x14ac:dyDescent="0.2">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c r="FR146" s="106"/>
      <c r="FS146" s="106"/>
      <c r="FT146" s="106"/>
      <c r="FU146" s="106"/>
      <c r="FV146" s="106"/>
      <c r="FW146" s="106"/>
      <c r="FX146" s="106"/>
      <c r="FY146" s="106"/>
      <c r="FZ146" s="106"/>
      <c r="GA146" s="106"/>
      <c r="GB146" s="106"/>
      <c r="GC146" s="106"/>
      <c r="GD146" s="106"/>
      <c r="GE146" s="106"/>
      <c r="GF146" s="106"/>
      <c r="GG146" s="106"/>
      <c r="GH146" s="106"/>
      <c r="GI146" s="106"/>
      <c r="GJ146" s="106"/>
      <c r="GK146" s="106"/>
      <c r="GL146" s="106"/>
      <c r="GM146" s="106"/>
      <c r="GN146" s="106"/>
      <c r="GO146" s="106"/>
      <c r="GP146" s="106"/>
      <c r="GQ146" s="106"/>
      <c r="GR146" s="106"/>
      <c r="GS146" s="106"/>
      <c r="GT146" s="106"/>
      <c r="GU146" s="106"/>
      <c r="GV146" s="106"/>
      <c r="GW146" s="106"/>
    </row>
    <row r="147" spans="2:205" x14ac:dyDescent="0.2">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c r="FR147" s="106"/>
      <c r="FS147" s="106"/>
      <c r="FT147" s="106"/>
      <c r="FU147" s="106"/>
      <c r="FV147" s="106"/>
      <c r="FW147" s="106"/>
      <c r="FX147" s="106"/>
      <c r="FY147" s="106"/>
      <c r="FZ147" s="106"/>
      <c r="GA147" s="106"/>
      <c r="GB147" s="106"/>
      <c r="GC147" s="106"/>
      <c r="GD147" s="106"/>
      <c r="GE147" s="106"/>
      <c r="GF147" s="106"/>
      <c r="GG147" s="106"/>
      <c r="GH147" s="106"/>
      <c r="GI147" s="106"/>
      <c r="GJ147" s="106"/>
      <c r="GK147" s="106"/>
      <c r="GL147" s="106"/>
      <c r="GM147" s="106"/>
      <c r="GN147" s="106"/>
      <c r="GO147" s="106"/>
      <c r="GP147" s="106"/>
      <c r="GQ147" s="106"/>
      <c r="GR147" s="106"/>
      <c r="GS147" s="106"/>
      <c r="GT147" s="106"/>
      <c r="GU147" s="106"/>
      <c r="GV147" s="106"/>
      <c r="GW147" s="106"/>
    </row>
    <row r="148" spans="2:205" x14ac:dyDescent="0.2">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c r="FR148" s="106"/>
      <c r="FS148" s="106"/>
      <c r="FT148" s="106"/>
      <c r="FU148" s="106"/>
      <c r="FV148" s="106"/>
      <c r="FW148" s="106"/>
      <c r="FX148" s="106"/>
      <c r="FY148" s="106"/>
      <c r="FZ148" s="106"/>
      <c r="GA148" s="106"/>
      <c r="GB148" s="106"/>
      <c r="GC148" s="106"/>
      <c r="GD148" s="106"/>
      <c r="GE148" s="106"/>
      <c r="GF148" s="106"/>
      <c r="GG148" s="106"/>
      <c r="GH148" s="106"/>
      <c r="GI148" s="106"/>
      <c r="GJ148" s="106"/>
      <c r="GK148" s="106"/>
      <c r="GL148" s="106"/>
      <c r="GM148" s="106"/>
      <c r="GN148" s="106"/>
      <c r="GO148" s="106"/>
      <c r="GP148" s="106"/>
      <c r="GQ148" s="106"/>
      <c r="GR148" s="106"/>
      <c r="GS148" s="106"/>
      <c r="GT148" s="106"/>
      <c r="GU148" s="106"/>
      <c r="GV148" s="106"/>
      <c r="GW148" s="106"/>
    </row>
    <row r="149" spans="2:205" x14ac:dyDescent="0.2">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c r="FR149" s="106"/>
      <c r="FS149" s="106"/>
      <c r="FT149" s="106"/>
      <c r="FU149" s="106"/>
      <c r="FV149" s="106"/>
      <c r="FW149" s="106"/>
      <c r="FX149" s="106"/>
      <c r="FY149" s="106"/>
      <c r="FZ149" s="106"/>
      <c r="GA149" s="106"/>
      <c r="GB149" s="106"/>
      <c r="GC149" s="106"/>
      <c r="GD149" s="106"/>
      <c r="GE149" s="106"/>
      <c r="GF149" s="106"/>
      <c r="GG149" s="106"/>
      <c r="GH149" s="106"/>
      <c r="GI149" s="106"/>
      <c r="GJ149" s="106"/>
      <c r="GK149" s="106"/>
      <c r="GL149" s="106"/>
      <c r="GM149" s="106"/>
      <c r="GN149" s="106"/>
      <c r="GO149" s="106"/>
      <c r="GP149" s="106"/>
      <c r="GQ149" s="106"/>
      <c r="GR149" s="106"/>
      <c r="GS149" s="106"/>
      <c r="GT149" s="106"/>
      <c r="GU149" s="106"/>
      <c r="GV149" s="106"/>
      <c r="GW149" s="106"/>
    </row>
    <row r="150" spans="2:205" x14ac:dyDescent="0.2">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c r="FR150" s="106"/>
      <c r="FS150" s="106"/>
      <c r="FT150" s="106"/>
      <c r="FU150" s="106"/>
      <c r="FV150" s="106"/>
      <c r="FW150" s="106"/>
      <c r="FX150" s="106"/>
      <c r="FY150" s="106"/>
      <c r="FZ150" s="106"/>
      <c r="GA150" s="106"/>
      <c r="GB150" s="106"/>
      <c r="GC150" s="106"/>
      <c r="GD150" s="106"/>
      <c r="GE150" s="106"/>
      <c r="GF150" s="106"/>
      <c r="GG150" s="106"/>
      <c r="GH150" s="106"/>
      <c r="GI150" s="106"/>
      <c r="GJ150" s="106"/>
      <c r="GK150" s="106"/>
      <c r="GL150" s="106"/>
      <c r="GM150" s="106"/>
      <c r="GN150" s="106"/>
      <c r="GO150" s="106"/>
      <c r="GP150" s="106"/>
      <c r="GQ150" s="106"/>
      <c r="GR150" s="106"/>
      <c r="GS150" s="106"/>
      <c r="GT150" s="106"/>
      <c r="GU150" s="106"/>
      <c r="GV150" s="106"/>
      <c r="GW150" s="106"/>
    </row>
    <row r="151" spans="2:205" x14ac:dyDescent="0.2">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c r="FR151" s="106"/>
      <c r="FS151" s="106"/>
      <c r="FT151" s="106"/>
      <c r="FU151" s="106"/>
      <c r="FV151" s="106"/>
      <c r="FW151" s="106"/>
      <c r="FX151" s="106"/>
      <c r="FY151" s="106"/>
      <c r="FZ151" s="106"/>
      <c r="GA151" s="106"/>
      <c r="GB151" s="106"/>
      <c r="GC151" s="106"/>
      <c r="GD151" s="106"/>
      <c r="GE151" s="106"/>
      <c r="GF151" s="106"/>
      <c r="GG151" s="106"/>
      <c r="GH151" s="106"/>
      <c r="GI151" s="106"/>
      <c r="GJ151" s="106"/>
      <c r="GK151" s="106"/>
      <c r="GL151" s="106"/>
      <c r="GM151" s="106"/>
      <c r="GN151" s="106"/>
      <c r="GO151" s="106"/>
      <c r="GP151" s="106"/>
      <c r="GQ151" s="106"/>
      <c r="GR151" s="106"/>
      <c r="GS151" s="106"/>
      <c r="GT151" s="106"/>
      <c r="GU151" s="106"/>
      <c r="GV151" s="106"/>
      <c r="GW151" s="106"/>
    </row>
    <row r="152" spans="2:205" x14ac:dyDescent="0.2">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c r="FR152" s="106"/>
      <c r="FS152" s="106"/>
      <c r="FT152" s="106"/>
      <c r="FU152" s="106"/>
      <c r="FV152" s="106"/>
      <c r="FW152" s="106"/>
      <c r="FX152" s="106"/>
      <c r="FY152" s="106"/>
      <c r="FZ152" s="106"/>
      <c r="GA152" s="106"/>
      <c r="GB152" s="106"/>
      <c r="GC152" s="106"/>
      <c r="GD152" s="106"/>
      <c r="GE152" s="106"/>
      <c r="GF152" s="106"/>
      <c r="GG152" s="106"/>
      <c r="GH152" s="106"/>
      <c r="GI152" s="106"/>
      <c r="GJ152" s="106"/>
      <c r="GK152" s="106"/>
      <c r="GL152" s="106"/>
      <c r="GM152" s="106"/>
      <c r="GN152" s="106"/>
      <c r="GO152" s="106"/>
      <c r="GP152" s="106"/>
      <c r="GQ152" s="106"/>
      <c r="GR152" s="106"/>
      <c r="GS152" s="106"/>
      <c r="GT152" s="106"/>
      <c r="GU152" s="106"/>
      <c r="GV152" s="106"/>
      <c r="GW152" s="106"/>
    </row>
    <row r="153" spans="2:205" x14ac:dyDescent="0.2">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c r="FR153" s="106"/>
      <c r="FS153" s="106"/>
      <c r="FT153" s="106"/>
      <c r="FU153" s="106"/>
      <c r="FV153" s="106"/>
      <c r="FW153" s="106"/>
      <c r="FX153" s="106"/>
      <c r="FY153" s="106"/>
      <c r="FZ153" s="106"/>
      <c r="GA153" s="106"/>
      <c r="GB153" s="106"/>
      <c r="GC153" s="106"/>
      <c r="GD153" s="106"/>
      <c r="GE153" s="106"/>
      <c r="GF153" s="106"/>
      <c r="GG153" s="106"/>
      <c r="GH153" s="106"/>
      <c r="GI153" s="106"/>
      <c r="GJ153" s="106"/>
      <c r="GK153" s="106"/>
      <c r="GL153" s="106"/>
      <c r="GM153" s="106"/>
      <c r="GN153" s="106"/>
      <c r="GO153" s="106"/>
      <c r="GP153" s="106"/>
      <c r="GQ153" s="106"/>
      <c r="GR153" s="106"/>
      <c r="GS153" s="106"/>
      <c r="GT153" s="106"/>
      <c r="GU153" s="106"/>
      <c r="GV153" s="106"/>
      <c r="GW153" s="106"/>
    </row>
    <row r="154" spans="2:205" x14ac:dyDescent="0.2">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c r="FR154" s="106"/>
      <c r="FS154" s="106"/>
      <c r="FT154" s="106"/>
      <c r="FU154" s="106"/>
      <c r="FV154" s="106"/>
      <c r="FW154" s="106"/>
      <c r="FX154" s="106"/>
      <c r="FY154" s="106"/>
      <c r="FZ154" s="106"/>
      <c r="GA154" s="106"/>
      <c r="GB154" s="106"/>
      <c r="GC154" s="106"/>
      <c r="GD154" s="106"/>
      <c r="GE154" s="106"/>
      <c r="GF154" s="106"/>
      <c r="GG154" s="106"/>
      <c r="GH154" s="106"/>
      <c r="GI154" s="106"/>
      <c r="GJ154" s="106"/>
      <c r="GK154" s="106"/>
      <c r="GL154" s="106"/>
      <c r="GM154" s="106"/>
      <c r="GN154" s="106"/>
      <c r="GO154" s="106"/>
      <c r="GP154" s="106"/>
      <c r="GQ154" s="106"/>
      <c r="GR154" s="106"/>
      <c r="GS154" s="106"/>
      <c r="GT154" s="106"/>
      <c r="GU154" s="106"/>
      <c r="GV154" s="106"/>
      <c r="GW154" s="106"/>
    </row>
    <row r="155" spans="2:205" x14ac:dyDescent="0.2">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c r="FR155" s="106"/>
      <c r="FS155" s="106"/>
      <c r="FT155" s="106"/>
      <c r="FU155" s="106"/>
      <c r="FV155" s="106"/>
      <c r="FW155" s="106"/>
      <c r="FX155" s="106"/>
      <c r="FY155" s="106"/>
      <c r="FZ155" s="106"/>
      <c r="GA155" s="106"/>
      <c r="GB155" s="106"/>
      <c r="GC155" s="106"/>
      <c r="GD155" s="106"/>
      <c r="GE155" s="106"/>
      <c r="GF155" s="106"/>
      <c r="GG155" s="106"/>
      <c r="GH155" s="106"/>
      <c r="GI155" s="106"/>
      <c r="GJ155" s="106"/>
      <c r="GK155" s="106"/>
      <c r="GL155" s="106"/>
      <c r="GM155" s="106"/>
      <c r="GN155" s="106"/>
      <c r="GO155" s="106"/>
      <c r="GP155" s="106"/>
      <c r="GQ155" s="106"/>
      <c r="GR155" s="106"/>
      <c r="GS155" s="106"/>
      <c r="GT155" s="106"/>
      <c r="GU155" s="106"/>
      <c r="GV155" s="106"/>
      <c r="GW155" s="106"/>
    </row>
    <row r="156" spans="2:205" x14ac:dyDescent="0.2">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c r="FI156" s="106"/>
      <c r="FJ156" s="106"/>
      <c r="FK156" s="106"/>
      <c r="FL156" s="106"/>
      <c r="FM156" s="106"/>
      <c r="FN156" s="106"/>
      <c r="FO156" s="106"/>
      <c r="FP156" s="106"/>
      <c r="FQ156" s="106"/>
      <c r="FR156" s="106"/>
      <c r="FS156" s="106"/>
      <c r="FT156" s="106"/>
      <c r="FU156" s="106"/>
      <c r="FV156" s="106"/>
      <c r="FW156" s="106"/>
      <c r="FX156" s="106"/>
      <c r="FY156" s="106"/>
      <c r="FZ156" s="106"/>
      <c r="GA156" s="106"/>
      <c r="GB156" s="106"/>
      <c r="GC156" s="106"/>
      <c r="GD156" s="106"/>
      <c r="GE156" s="106"/>
      <c r="GF156" s="106"/>
      <c r="GG156" s="106"/>
      <c r="GH156" s="106"/>
      <c r="GI156" s="106"/>
      <c r="GJ156" s="106"/>
      <c r="GK156" s="106"/>
      <c r="GL156" s="106"/>
      <c r="GM156" s="106"/>
      <c r="GN156" s="106"/>
      <c r="GO156" s="106"/>
      <c r="GP156" s="106"/>
      <c r="GQ156" s="106"/>
      <c r="GR156" s="106"/>
      <c r="GS156" s="106"/>
      <c r="GT156" s="106"/>
      <c r="GU156" s="106"/>
      <c r="GV156" s="106"/>
      <c r="GW156" s="106"/>
    </row>
    <row r="157" spans="2:205" x14ac:dyDescent="0.2">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c r="FR157" s="106"/>
      <c r="FS157" s="106"/>
      <c r="FT157" s="106"/>
      <c r="FU157" s="106"/>
      <c r="FV157" s="106"/>
      <c r="FW157" s="106"/>
      <c r="FX157" s="106"/>
      <c r="FY157" s="106"/>
      <c r="FZ157" s="106"/>
      <c r="GA157" s="106"/>
      <c r="GB157" s="106"/>
      <c r="GC157" s="106"/>
      <c r="GD157" s="106"/>
      <c r="GE157" s="106"/>
      <c r="GF157" s="106"/>
      <c r="GG157" s="106"/>
      <c r="GH157" s="106"/>
      <c r="GI157" s="106"/>
      <c r="GJ157" s="106"/>
      <c r="GK157" s="106"/>
      <c r="GL157" s="106"/>
      <c r="GM157" s="106"/>
      <c r="GN157" s="106"/>
      <c r="GO157" s="106"/>
      <c r="GP157" s="106"/>
      <c r="GQ157" s="106"/>
      <c r="GR157" s="106"/>
      <c r="GS157" s="106"/>
      <c r="GT157" s="106"/>
      <c r="GU157" s="106"/>
      <c r="GV157" s="106"/>
      <c r="GW157" s="106"/>
    </row>
    <row r="158" spans="2:205" x14ac:dyDescent="0.2">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c r="FI158" s="106"/>
      <c r="FJ158" s="106"/>
      <c r="FK158" s="106"/>
      <c r="FL158" s="106"/>
      <c r="FM158" s="106"/>
      <c r="FN158" s="106"/>
      <c r="FO158" s="106"/>
      <c r="FP158" s="106"/>
      <c r="FQ158" s="106"/>
      <c r="FR158" s="106"/>
      <c r="FS158" s="106"/>
      <c r="FT158" s="106"/>
      <c r="FU158" s="106"/>
      <c r="FV158" s="106"/>
      <c r="FW158" s="106"/>
      <c r="FX158" s="106"/>
      <c r="FY158" s="106"/>
      <c r="FZ158" s="106"/>
      <c r="GA158" s="106"/>
      <c r="GB158" s="106"/>
      <c r="GC158" s="106"/>
      <c r="GD158" s="106"/>
      <c r="GE158" s="106"/>
      <c r="GF158" s="106"/>
      <c r="GG158" s="106"/>
      <c r="GH158" s="106"/>
      <c r="GI158" s="106"/>
      <c r="GJ158" s="106"/>
      <c r="GK158" s="106"/>
      <c r="GL158" s="106"/>
      <c r="GM158" s="106"/>
      <c r="GN158" s="106"/>
      <c r="GO158" s="106"/>
      <c r="GP158" s="106"/>
      <c r="GQ158" s="106"/>
      <c r="GR158" s="106"/>
      <c r="GS158" s="106"/>
      <c r="GT158" s="106"/>
      <c r="GU158" s="106"/>
      <c r="GV158" s="106"/>
      <c r="GW158" s="106"/>
    </row>
    <row r="159" spans="2:205" x14ac:dyDescent="0.2">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c r="FI159" s="106"/>
      <c r="FJ159" s="106"/>
      <c r="FK159" s="106"/>
      <c r="FL159" s="106"/>
      <c r="FM159" s="106"/>
      <c r="FN159" s="106"/>
      <c r="FO159" s="106"/>
      <c r="FP159" s="106"/>
      <c r="FQ159" s="106"/>
      <c r="FR159" s="106"/>
      <c r="FS159" s="106"/>
      <c r="FT159" s="106"/>
      <c r="FU159" s="106"/>
      <c r="FV159" s="106"/>
      <c r="FW159" s="106"/>
      <c r="FX159" s="106"/>
      <c r="FY159" s="106"/>
      <c r="FZ159" s="106"/>
      <c r="GA159" s="106"/>
      <c r="GB159" s="106"/>
      <c r="GC159" s="106"/>
      <c r="GD159" s="106"/>
      <c r="GE159" s="106"/>
      <c r="GF159" s="106"/>
      <c r="GG159" s="106"/>
      <c r="GH159" s="106"/>
      <c r="GI159" s="106"/>
      <c r="GJ159" s="106"/>
      <c r="GK159" s="106"/>
      <c r="GL159" s="106"/>
      <c r="GM159" s="106"/>
      <c r="GN159" s="106"/>
      <c r="GO159" s="106"/>
      <c r="GP159" s="106"/>
      <c r="GQ159" s="106"/>
      <c r="GR159" s="106"/>
      <c r="GS159" s="106"/>
      <c r="GT159" s="106"/>
      <c r="GU159" s="106"/>
      <c r="GV159" s="106"/>
      <c r="GW159"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3"/>
  <sheetViews>
    <sheetView workbookViewId="0">
      <pane xSplit="1" topLeftCell="B1" activePane="topRight" state="frozen"/>
      <selection activeCell="A10" sqref="A10"/>
      <selection pane="topRight" activeCell="A32" sqref="A32:A45"/>
    </sheetView>
  </sheetViews>
  <sheetFormatPr defaultRowHeight="12.75" x14ac:dyDescent="0.2"/>
  <cols>
    <col min="1" max="1" width="43.85546875" style="5" customWidth="1"/>
    <col min="2" max="2" width="10.140625" customWidth="1"/>
    <col min="3" max="3" width="10.28515625" customWidth="1"/>
  </cols>
  <sheetData>
    <row r="1" spans="1:3" ht="24" x14ac:dyDescent="0.2">
      <c r="A1" s="47" t="s">
        <v>50</v>
      </c>
    </row>
    <row r="2" spans="1:3" ht="25.5" customHeight="1" x14ac:dyDescent="0.2">
      <c r="A2" s="132" t="s">
        <v>199</v>
      </c>
    </row>
    <row r="3" spans="1:3" x14ac:dyDescent="0.2">
      <c r="A3" s="132" t="s">
        <v>161</v>
      </c>
    </row>
    <row r="4" spans="1:3" ht="21.75" customHeight="1" x14ac:dyDescent="0.2">
      <c r="A4" s="74" t="s">
        <v>52</v>
      </c>
      <c r="B4" s="73">
        <f>'BAR BB| Open rates'!F3</f>
        <v>45413</v>
      </c>
      <c r="C4" s="73">
        <f>'BAR BB| Open rates'!G3</f>
        <v>45417</v>
      </c>
    </row>
    <row r="5" spans="1:3" ht="21.75" customHeight="1" x14ac:dyDescent="0.2">
      <c r="A5" s="74"/>
      <c r="B5" s="73">
        <f>'BAR BB| Open rates'!F4</f>
        <v>45416</v>
      </c>
      <c r="C5" s="73">
        <f>'BAR BB| Open rates'!G4</f>
        <v>45420</v>
      </c>
    </row>
    <row r="6" spans="1:3" s="11" customFormat="1" x14ac:dyDescent="0.2">
      <c r="A6" s="33" t="s">
        <v>53</v>
      </c>
      <c r="B6" s="136"/>
    </row>
    <row r="7" spans="1:3" s="11" customFormat="1" x14ac:dyDescent="0.2">
      <c r="A7" s="42">
        <v>1</v>
      </c>
      <c r="B7" s="84">
        <f>'BAR BB| Open rates'!F6*0.75</f>
        <v>5175</v>
      </c>
      <c r="C7" s="84">
        <f>'BAR BB| Open rates'!G6*0.75</f>
        <v>5175</v>
      </c>
    </row>
    <row r="8" spans="1:3" s="11" customFormat="1" x14ac:dyDescent="0.2">
      <c r="A8" s="42">
        <v>2</v>
      </c>
      <c r="B8" s="84">
        <f>'BAR BB| Open rates'!F7*0.75</f>
        <v>6075</v>
      </c>
      <c r="C8" s="84">
        <f>'BAR BB| Open rates'!G7*0.75</f>
        <v>6075</v>
      </c>
    </row>
    <row r="9" spans="1:3" s="11" customFormat="1" x14ac:dyDescent="0.2">
      <c r="A9" s="33" t="s">
        <v>54</v>
      </c>
      <c r="B9" s="84"/>
      <c r="C9" s="84"/>
    </row>
    <row r="10" spans="1:3" s="11" customFormat="1" x14ac:dyDescent="0.2">
      <c r="A10" s="42">
        <v>1</v>
      </c>
      <c r="B10" s="84">
        <f>'BAR BB| Open rates'!F9*0.75</f>
        <v>6675</v>
      </c>
      <c r="C10" s="84">
        <f>'BAR BB| Open rates'!G9*0.75</f>
        <v>6675</v>
      </c>
    </row>
    <row r="11" spans="1:3" s="11" customFormat="1" x14ac:dyDescent="0.2">
      <c r="A11" s="42">
        <v>2</v>
      </c>
      <c r="B11" s="84">
        <f>'BAR BB| Open rates'!F10*0.75</f>
        <v>7575</v>
      </c>
      <c r="C11" s="84">
        <f>'BAR BB| Open rates'!G10*0.75</f>
        <v>7575</v>
      </c>
    </row>
    <row r="12" spans="1:3" s="11" customFormat="1" x14ac:dyDescent="0.2">
      <c r="A12" s="33" t="s">
        <v>151</v>
      </c>
      <c r="B12" s="84"/>
      <c r="C12" s="84"/>
    </row>
    <row r="13" spans="1:3" s="11" customFormat="1" x14ac:dyDescent="0.2">
      <c r="A13" s="42">
        <v>1</v>
      </c>
      <c r="B13" s="84">
        <f>'BAR BB| Open rates'!F12*0.75</f>
        <v>7425</v>
      </c>
      <c r="C13" s="84">
        <f>'BAR BB| Open rates'!G12*0.75</f>
        <v>7425</v>
      </c>
    </row>
    <row r="14" spans="1:3" s="11" customFormat="1" x14ac:dyDescent="0.2">
      <c r="A14" s="42">
        <v>2</v>
      </c>
      <c r="B14" s="84">
        <f>'BAR BB| Open rates'!F13*0.75</f>
        <v>8325</v>
      </c>
      <c r="C14" s="84">
        <f>'BAR BB| Open rates'!G13*0.75</f>
        <v>8325</v>
      </c>
    </row>
    <row r="15" spans="1:3" x14ac:dyDescent="0.2">
      <c r="A15" s="123"/>
    </row>
    <row r="16" spans="1:3" x14ac:dyDescent="0.2">
      <c r="A16" s="216" t="s">
        <v>157</v>
      </c>
    </row>
    <row r="17" spans="1:1" x14ac:dyDescent="0.2">
      <c r="A17" s="216"/>
    </row>
    <row r="18" spans="1:1" s="11" customFormat="1" ht="12.75" customHeight="1" x14ac:dyDescent="0.2"/>
    <row r="19" spans="1:1" x14ac:dyDescent="0.2">
      <c r="A19" s="156" t="s">
        <v>80</v>
      </c>
    </row>
    <row r="20" spans="1:1" ht="24" x14ac:dyDescent="0.2">
      <c r="A20" s="152" t="s">
        <v>303</v>
      </c>
    </row>
    <row r="21" spans="1:1" ht="24" x14ac:dyDescent="0.2">
      <c r="A21" s="152" t="s">
        <v>304</v>
      </c>
    </row>
    <row r="22" spans="1:1" x14ac:dyDescent="0.2">
      <c r="A22" s="106"/>
    </row>
    <row r="23" spans="1:1" x14ac:dyDescent="0.2">
      <c r="A23" s="137" t="s">
        <v>58</v>
      </c>
    </row>
    <row r="24" spans="1:1" s="155" customFormat="1" ht="35.25" customHeight="1" x14ac:dyDescent="0.2">
      <c r="A24" s="138" t="s">
        <v>163</v>
      </c>
    </row>
    <row r="25" spans="1:1" s="155" customFormat="1" ht="35.25" customHeight="1" x14ac:dyDescent="0.2">
      <c r="A25" s="150" t="s">
        <v>190</v>
      </c>
    </row>
    <row r="26" spans="1:1" s="155" customFormat="1" ht="35.25" customHeight="1" x14ac:dyDescent="0.2">
      <c r="A26" s="138" t="s">
        <v>164</v>
      </c>
    </row>
    <row r="27" spans="1:1" s="155" customFormat="1" ht="13.5" customHeight="1" x14ac:dyDescent="0.2">
      <c r="A27" s="138" t="s">
        <v>165</v>
      </c>
    </row>
    <row r="28" spans="1:1" s="155" customFormat="1" ht="35.25" customHeight="1" x14ac:dyDescent="0.2">
      <c r="A28" s="138" t="s">
        <v>162</v>
      </c>
    </row>
    <row r="29" spans="1:1" x14ac:dyDescent="0.2">
      <c r="A29" s="145" t="s">
        <v>102</v>
      </c>
    </row>
    <row r="30" spans="1:1" x14ac:dyDescent="0.2">
      <c r="A30" s="106"/>
    </row>
    <row r="31" spans="1:1" x14ac:dyDescent="0.2">
      <c r="A31" s="139" t="s">
        <v>65</v>
      </c>
    </row>
    <row r="32" spans="1:1" x14ac:dyDescent="0.2">
      <c r="A32" s="217" t="s">
        <v>307</v>
      </c>
    </row>
    <row r="33" spans="1:1" x14ac:dyDescent="0.2">
      <c r="A33" s="218"/>
    </row>
    <row r="34" spans="1:1" x14ac:dyDescent="0.2">
      <c r="A34" s="218"/>
    </row>
    <row r="35" spans="1:1" x14ac:dyDescent="0.2">
      <c r="A35" s="218"/>
    </row>
    <row r="36" spans="1:1" x14ac:dyDescent="0.2">
      <c r="A36" s="218"/>
    </row>
    <row r="37" spans="1:1" x14ac:dyDescent="0.2">
      <c r="A37" s="218"/>
    </row>
    <row r="38" spans="1:1" x14ac:dyDescent="0.2">
      <c r="A38" s="218"/>
    </row>
    <row r="39" spans="1:1" x14ac:dyDescent="0.2">
      <c r="A39" s="218"/>
    </row>
    <row r="40" spans="1:1" x14ac:dyDescent="0.2">
      <c r="A40" s="218"/>
    </row>
    <row r="41" spans="1:1" x14ac:dyDescent="0.2">
      <c r="A41" s="218"/>
    </row>
    <row r="42" spans="1:1" x14ac:dyDescent="0.2">
      <c r="A42" s="218"/>
    </row>
    <row r="43" spans="1:1" x14ac:dyDescent="0.2">
      <c r="A43" s="218"/>
    </row>
    <row r="44" spans="1:1" x14ac:dyDescent="0.2">
      <c r="A44" s="218"/>
    </row>
    <row r="45" spans="1:1" x14ac:dyDescent="0.2">
      <c r="A45" s="218"/>
    </row>
    <row r="46" spans="1:1" ht="21" customHeight="1" x14ac:dyDescent="0.2">
      <c r="A46" s="139"/>
    </row>
    <row r="47" spans="1:1" ht="21" customHeight="1" x14ac:dyDescent="0.2">
      <c r="A47" s="173" t="s">
        <v>197</v>
      </c>
    </row>
    <row r="48" spans="1:1" ht="21" customHeight="1" x14ac:dyDescent="0.2">
      <c r="A48" s="139"/>
    </row>
    <row r="49" spans="1:1" ht="21" customHeight="1" x14ac:dyDescent="0.2">
      <c r="A49" s="173" t="s">
        <v>198</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6"/>
  <sheetViews>
    <sheetView workbookViewId="0">
      <pane xSplit="1" topLeftCell="B1" activePane="topRight" state="frozen"/>
      <selection activeCell="A10" sqref="A10"/>
      <selection pane="topRight" activeCell="E12" sqref="E12"/>
    </sheetView>
  </sheetViews>
  <sheetFormatPr defaultRowHeight="12.75" x14ac:dyDescent="0.2"/>
  <cols>
    <col min="1" max="1" width="43.85546875" style="5" customWidth="1"/>
    <col min="2" max="2" width="10.42578125" customWidth="1"/>
  </cols>
  <sheetData>
    <row r="1" spans="1:2" ht="24" x14ac:dyDescent="0.2">
      <c r="A1" s="47" t="s">
        <v>50</v>
      </c>
    </row>
    <row r="2" spans="1:2" ht="24" x14ac:dyDescent="0.2">
      <c r="A2" s="135" t="s">
        <v>202</v>
      </c>
    </row>
    <row r="3" spans="1:2" ht="21.75" customHeight="1" x14ac:dyDescent="0.2">
      <c r="A3" s="132" t="s">
        <v>195</v>
      </c>
      <c r="B3" s="73" t="e">
        <f>'BAR BB| Open rates'!#REF!</f>
        <v>#REF!</v>
      </c>
    </row>
    <row r="4" spans="1:2"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rates'!#REF!*0.9*0.87+25</f>
        <v>#REF!</v>
      </c>
    </row>
    <row r="7" spans="1:2" s="11" customFormat="1" x14ac:dyDescent="0.2">
      <c r="A7" s="42">
        <v>2</v>
      </c>
      <c r="B7" s="84" t="e">
        <f>'BAR BB| Open rates'!#REF!*0.9*0.87+25</f>
        <v>#REF!</v>
      </c>
    </row>
    <row r="8" spans="1:2" s="11" customFormat="1" x14ac:dyDescent="0.2">
      <c r="A8" s="33" t="s">
        <v>54</v>
      </c>
      <c r="B8" s="84"/>
    </row>
    <row r="9" spans="1:2" s="11" customFormat="1" x14ac:dyDescent="0.2">
      <c r="A9" s="42">
        <v>1</v>
      </c>
      <c r="B9" s="84" t="e">
        <f>'BAR BB| Open rates'!#REF!*0.9*0.87+25</f>
        <v>#REF!</v>
      </c>
    </row>
    <row r="10" spans="1:2" s="11" customFormat="1" x14ac:dyDescent="0.2">
      <c r="A10" s="42">
        <v>2</v>
      </c>
      <c r="B10" s="84" t="e">
        <f>'BAR BB| Open rates'!#REF!*0.9*0.87+25</f>
        <v>#REF!</v>
      </c>
    </row>
    <row r="11" spans="1:2" s="11" customFormat="1" x14ac:dyDescent="0.2">
      <c r="A11" s="33" t="s">
        <v>151</v>
      </c>
      <c r="B11" s="84"/>
    </row>
    <row r="12" spans="1:2" s="11" customFormat="1" x14ac:dyDescent="0.2">
      <c r="A12" s="42">
        <v>1</v>
      </c>
      <c r="B12" s="84" t="e">
        <f>'BAR BB| Open rates'!#REF!*0.9*0.87+25</f>
        <v>#REF!</v>
      </c>
    </row>
    <row r="13" spans="1:2" s="11" customFormat="1" x14ac:dyDescent="0.2">
      <c r="A13" s="42">
        <v>2</v>
      </c>
      <c r="B13" s="84" t="e">
        <f>'BAR BB| Open rates'!#REF!*0.9*0.87+25</f>
        <v>#REF!</v>
      </c>
    </row>
    <row r="14" spans="1:2" x14ac:dyDescent="0.2">
      <c r="A14" s="123"/>
    </row>
    <row r="15" spans="1:2" x14ac:dyDescent="0.2">
      <c r="A15" s="216" t="s">
        <v>157</v>
      </c>
    </row>
    <row r="16" spans="1:2" x14ac:dyDescent="0.2">
      <c r="A16" s="216"/>
    </row>
    <row r="17" spans="1:8" x14ac:dyDescent="0.2">
      <c r="A17" s="123"/>
    </row>
    <row r="18" spans="1:8" s="11" customFormat="1" ht="18" customHeight="1" x14ac:dyDescent="0.2">
      <c r="A18" s="247" t="s">
        <v>205</v>
      </c>
      <c r="B18" s="248"/>
      <c r="C18" s="248"/>
      <c r="D18" s="248"/>
      <c r="E18" s="248"/>
      <c r="F18" s="248"/>
      <c r="G18" s="248"/>
      <c r="H18" s="248"/>
    </row>
    <row r="19" spans="1:8" s="11" customFormat="1" ht="22.5" customHeight="1" x14ac:dyDescent="0.2">
      <c r="A19" s="247"/>
      <c r="B19" s="248"/>
      <c r="C19" s="248"/>
      <c r="D19" s="248"/>
      <c r="E19" s="248"/>
      <c r="F19" s="248"/>
      <c r="G19" s="248"/>
      <c r="H19" s="248"/>
    </row>
    <row r="20" spans="1:8" s="11" customFormat="1" ht="21.75" customHeight="1" x14ac:dyDescent="0.2">
      <c r="A20" s="247"/>
      <c r="B20" s="248"/>
      <c r="C20" s="248"/>
      <c r="D20" s="248"/>
      <c r="E20" s="248"/>
      <c r="F20" s="248"/>
      <c r="G20" s="248"/>
      <c r="H20" s="248"/>
    </row>
    <row r="21" spans="1:8" s="11" customFormat="1" ht="12.75" customHeight="1" x14ac:dyDescent="0.2">
      <c r="A21" s="247"/>
      <c r="B21" s="248"/>
      <c r="C21" s="248"/>
      <c r="D21" s="248"/>
      <c r="E21" s="248"/>
      <c r="F21" s="248"/>
      <c r="G21" s="248"/>
      <c r="H21" s="248"/>
    </row>
    <row r="22" spans="1:8" ht="12.75" customHeight="1" x14ac:dyDescent="0.2">
      <c r="A22"/>
    </row>
    <row r="23" spans="1:8" x14ac:dyDescent="0.2">
      <c r="A23" s="135" t="s">
        <v>80</v>
      </c>
    </row>
    <row r="24" spans="1:8" ht="24" x14ac:dyDescent="0.2">
      <c r="A24" s="138" t="s">
        <v>203</v>
      </c>
    </row>
    <row r="25" spans="1:8" ht="24" x14ac:dyDescent="0.2">
      <c r="A25" s="138" t="s">
        <v>204</v>
      </c>
    </row>
    <row r="26" spans="1:8" x14ac:dyDescent="0.2">
      <c r="A26" s="22"/>
    </row>
    <row r="27" spans="1:8" x14ac:dyDescent="0.2">
      <c r="A27" s="137" t="s">
        <v>58</v>
      </c>
    </row>
    <row r="28" spans="1:8" ht="24" x14ac:dyDescent="0.2">
      <c r="A28" s="173" t="s">
        <v>180</v>
      </c>
    </row>
    <row r="29" spans="1:8" s="155" customFormat="1" ht="35.25" customHeight="1" x14ac:dyDescent="0.2">
      <c r="A29" s="138" t="s">
        <v>163</v>
      </c>
      <c r="B29" s="154"/>
      <c r="C29" s="154"/>
      <c r="D29" s="154"/>
      <c r="E29" s="154"/>
      <c r="F29" s="154"/>
      <c r="G29" s="154"/>
      <c r="H29" s="154"/>
    </row>
    <row r="30" spans="1:8" s="155" customFormat="1" ht="35.25" customHeight="1" x14ac:dyDescent="0.2">
      <c r="A30" s="150" t="s">
        <v>190</v>
      </c>
      <c r="B30" s="154"/>
      <c r="C30" s="154"/>
      <c r="D30" s="154"/>
      <c r="E30" s="154"/>
      <c r="F30" s="154"/>
      <c r="G30" s="154"/>
      <c r="H30" s="154"/>
    </row>
    <row r="31" spans="1:8" s="155" customFormat="1" ht="35.25" customHeight="1" x14ac:dyDescent="0.2">
      <c r="A31" s="138" t="s">
        <v>164</v>
      </c>
      <c r="B31" s="154"/>
      <c r="C31" s="154"/>
      <c r="D31" s="154"/>
      <c r="E31" s="154"/>
      <c r="F31" s="154"/>
      <c r="G31" s="154"/>
      <c r="H31" s="154"/>
    </row>
    <row r="32" spans="1:8" s="155" customFormat="1" ht="13.5" customHeight="1" x14ac:dyDescent="0.2">
      <c r="A32" s="138" t="s">
        <v>165</v>
      </c>
      <c r="B32" s="154"/>
      <c r="C32" s="154"/>
      <c r="D32" s="154"/>
      <c r="E32" s="154"/>
      <c r="F32" s="154"/>
      <c r="G32" s="154"/>
      <c r="H32" s="154"/>
    </row>
    <row r="33" spans="1:8" s="155" customFormat="1" ht="35.25" customHeight="1" x14ac:dyDescent="0.2">
      <c r="A33" s="138" t="s">
        <v>162</v>
      </c>
      <c r="B33" s="154"/>
      <c r="C33" s="154"/>
      <c r="D33" s="154"/>
      <c r="E33" s="154"/>
      <c r="F33" s="154"/>
      <c r="G33" s="154"/>
      <c r="H33" s="154"/>
    </row>
    <row r="34" spans="1:8" x14ac:dyDescent="0.2">
      <c r="A34" s="145" t="s">
        <v>102</v>
      </c>
    </row>
    <row r="35" spans="1:8" ht="24" x14ac:dyDescent="0.2">
      <c r="A35" s="145" t="s">
        <v>181</v>
      </c>
    </row>
    <row r="36" spans="1:8" ht="72" customHeight="1" x14ac:dyDescent="0.2">
      <c r="A36" s="174" t="s">
        <v>103</v>
      </c>
    </row>
    <row r="37" spans="1:8" x14ac:dyDescent="0.2">
      <c r="A37" s="146"/>
    </row>
    <row r="38" spans="1:8" ht="36" x14ac:dyDescent="0.2">
      <c r="A38" s="178" t="s">
        <v>182</v>
      </c>
    </row>
    <row r="39" spans="1:8" s="11" customFormat="1" ht="27.75" customHeight="1" x14ac:dyDescent="0.2">
      <c r="A39" s="175" t="s">
        <v>208</v>
      </c>
    </row>
    <row r="40" spans="1:8" x14ac:dyDescent="0.2">
      <c r="A40" s="13"/>
    </row>
    <row r="41" spans="1:8" x14ac:dyDescent="0.2">
      <c r="A41" s="139" t="s">
        <v>65</v>
      </c>
    </row>
    <row r="42" spans="1:8" ht="48" x14ac:dyDescent="0.2">
      <c r="A42" s="144" t="s">
        <v>104</v>
      </c>
    </row>
    <row r="43" spans="1:8" ht="36" x14ac:dyDescent="0.2">
      <c r="A43" s="144" t="s">
        <v>105</v>
      </c>
    </row>
    <row r="44" spans="1:8" x14ac:dyDescent="0.2">
      <c r="A44" s="133"/>
    </row>
    <row r="45" spans="1:8" x14ac:dyDescent="0.2">
      <c r="A45" s="133"/>
    </row>
    <row r="46" spans="1:8" ht="26.25" x14ac:dyDescent="0.2">
      <c r="A46" s="137" t="s">
        <v>206</v>
      </c>
    </row>
    <row r="47" spans="1:8" x14ac:dyDescent="0.2">
      <c r="A47" s="143"/>
    </row>
    <row r="48" spans="1:8" s="11" customFormat="1" ht="24" x14ac:dyDescent="0.2">
      <c r="A48" s="183" t="s">
        <v>222</v>
      </c>
    </row>
    <row r="49" spans="1:1" s="11" customFormat="1" x14ac:dyDescent="0.2">
      <c r="A49" s="176" t="s">
        <v>183</v>
      </c>
    </row>
    <row r="50" spans="1:1" s="11" customFormat="1" ht="12.75" customHeight="1" x14ac:dyDescent="0.2">
      <c r="A50" s="176"/>
    </row>
    <row r="51" spans="1:1" s="11" customFormat="1" x14ac:dyDescent="0.2">
      <c r="A51" s="183" t="s">
        <v>214</v>
      </c>
    </row>
    <row r="52" spans="1:1" s="11" customFormat="1" x14ac:dyDescent="0.2">
      <c r="A52" s="184" t="s">
        <v>185</v>
      </c>
    </row>
    <row r="53" spans="1:1" s="11" customFormat="1" ht="13.5" customHeight="1" x14ac:dyDescent="0.2">
      <c r="A53" s="144"/>
    </row>
    <row r="54" spans="1:1" s="11" customFormat="1" x14ac:dyDescent="0.2">
      <c r="A54" s="183" t="s">
        <v>215</v>
      </c>
    </row>
    <row r="55" spans="1:1" s="11" customFormat="1" x14ac:dyDescent="0.2">
      <c r="A55" s="184" t="s">
        <v>185</v>
      </c>
    </row>
    <row r="56" spans="1:1" s="11" customFormat="1" ht="12.75" customHeight="1" x14ac:dyDescent="0.2">
      <c r="A56" s="144"/>
    </row>
    <row r="57" spans="1:1" s="11" customFormat="1" x14ac:dyDescent="0.2">
      <c r="A57" s="183" t="s">
        <v>216</v>
      </c>
    </row>
    <row r="58" spans="1:1" s="11" customFormat="1" x14ac:dyDescent="0.2">
      <c r="A58" s="176" t="s">
        <v>185</v>
      </c>
    </row>
    <row r="59" spans="1:1" s="11" customFormat="1" x14ac:dyDescent="0.2">
      <c r="A59" s="182"/>
    </row>
    <row r="60" spans="1:1" s="11" customFormat="1" ht="23.25" customHeight="1" x14ac:dyDescent="0.2">
      <c r="A60" s="183" t="s">
        <v>217</v>
      </c>
    </row>
    <row r="61" spans="1:1" s="11" customFormat="1" x14ac:dyDescent="0.2">
      <c r="A61" s="184" t="s">
        <v>185</v>
      </c>
    </row>
    <row r="62" spans="1:1" s="11" customFormat="1" x14ac:dyDescent="0.2">
      <c r="A62" s="176"/>
    </row>
    <row r="63" spans="1:1" ht="24" x14ac:dyDescent="0.2">
      <c r="A63" s="135" t="s">
        <v>207</v>
      </c>
    </row>
    <row r="64" spans="1:1" s="11" customFormat="1" ht="24" x14ac:dyDescent="0.2">
      <c r="A64" s="183" t="s">
        <v>223</v>
      </c>
    </row>
    <row r="65" spans="1:1" s="11" customFormat="1" x14ac:dyDescent="0.2">
      <c r="A65" s="176" t="s">
        <v>184</v>
      </c>
    </row>
    <row r="66" spans="1:1" s="11" customFormat="1" x14ac:dyDescent="0.2">
      <c r="A66" s="144"/>
    </row>
    <row r="67" spans="1:1" s="11" customFormat="1" ht="30" customHeight="1" x14ac:dyDescent="0.2">
      <c r="A67" s="183" t="s">
        <v>218</v>
      </c>
    </row>
    <row r="68" spans="1:1" s="11" customFormat="1" x14ac:dyDescent="0.2">
      <c r="A68" s="176" t="s">
        <v>186</v>
      </c>
    </row>
    <row r="69" spans="1:1" s="11" customFormat="1" x14ac:dyDescent="0.2">
      <c r="A69" s="144"/>
    </row>
    <row r="70" spans="1:1" s="11" customFormat="1" x14ac:dyDescent="0.2">
      <c r="A70" s="183" t="s">
        <v>219</v>
      </c>
    </row>
    <row r="71" spans="1:1" s="11" customFormat="1" x14ac:dyDescent="0.2">
      <c r="A71" s="176" t="s">
        <v>186</v>
      </c>
    </row>
    <row r="72" spans="1:1" s="11" customFormat="1" x14ac:dyDescent="0.2">
      <c r="A72" s="144"/>
    </row>
    <row r="73" spans="1:1" s="11" customFormat="1" x14ac:dyDescent="0.2">
      <c r="A73" s="183" t="s">
        <v>220</v>
      </c>
    </row>
    <row r="74" spans="1:1" s="11" customFormat="1" x14ac:dyDescent="0.2">
      <c r="A74" s="176" t="s">
        <v>186</v>
      </c>
    </row>
    <row r="75" spans="1:1" s="11" customFormat="1" x14ac:dyDescent="0.2">
      <c r="A75" s="144"/>
    </row>
    <row r="76" spans="1:1" s="11" customFormat="1" ht="24" x14ac:dyDescent="0.2">
      <c r="A76" s="183" t="s">
        <v>221</v>
      </c>
    </row>
    <row r="77" spans="1:1" s="11" customFormat="1" x14ac:dyDescent="0.2">
      <c r="A77" s="176" t="s">
        <v>186</v>
      </c>
    </row>
    <row r="78" spans="1:1" x14ac:dyDescent="0.2">
      <c r="A78" s="143"/>
    </row>
    <row r="79" spans="1:1" x14ac:dyDescent="0.2">
      <c r="A79" s="143"/>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sheetData>
  <mergeCells count="2">
    <mergeCell ref="A15:A16"/>
    <mergeCell ref="A18:H21"/>
  </mergeCells>
  <pageMargins left="0.7" right="0.7" top="0.75" bottom="0.75" header="0.3" footer="0.3"/>
  <pageSetup paperSize="9"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7"/>
  <sheetViews>
    <sheetView workbookViewId="0">
      <pane xSplit="1" topLeftCell="B1" activePane="topRight" state="frozen"/>
      <selection activeCell="A10" sqref="A10"/>
      <selection pane="topRight" activeCell="E11" sqref="E11"/>
    </sheetView>
  </sheetViews>
  <sheetFormatPr defaultRowHeight="12.75" x14ac:dyDescent="0.2"/>
  <cols>
    <col min="1" max="1" width="43.85546875" style="5" customWidth="1"/>
    <col min="2" max="2" width="10.85546875" customWidth="1"/>
  </cols>
  <sheetData>
    <row r="1" spans="1:2" ht="24" x14ac:dyDescent="0.2">
      <c r="A1" s="47" t="s">
        <v>50</v>
      </c>
    </row>
    <row r="2" spans="1:2" ht="24" x14ac:dyDescent="0.2">
      <c r="A2" s="135" t="s">
        <v>202</v>
      </c>
    </row>
    <row r="3" spans="1:2" ht="20.25" customHeight="1" x14ac:dyDescent="0.2">
      <c r="A3" s="132" t="s">
        <v>187</v>
      </c>
      <c r="B3" s="73" t="e">
        <f>'BAR BB| Open rates'!#REF!</f>
        <v>#REF!</v>
      </c>
    </row>
    <row r="4" spans="1:2"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rates'!#REF!*0.9*0.9</f>
        <v>#REF!</v>
      </c>
    </row>
    <row r="7" spans="1:2" s="11" customFormat="1" x14ac:dyDescent="0.2">
      <c r="A7" s="42">
        <v>2</v>
      </c>
      <c r="B7" s="84" t="e">
        <f>'BAR BB| Open rates'!#REF!*0.9*0.9</f>
        <v>#REF!</v>
      </c>
    </row>
    <row r="8" spans="1:2" s="11" customFormat="1" x14ac:dyDescent="0.2">
      <c r="A8" s="33" t="s">
        <v>54</v>
      </c>
      <c r="B8" s="84"/>
    </row>
    <row r="9" spans="1:2" s="11" customFormat="1" x14ac:dyDescent="0.2">
      <c r="A9" s="42">
        <v>1</v>
      </c>
      <c r="B9" s="84" t="e">
        <f>'BAR BB| Open rates'!#REF!*0.9*0.9</f>
        <v>#REF!</v>
      </c>
    </row>
    <row r="10" spans="1:2" s="11" customFormat="1" x14ac:dyDescent="0.2">
      <c r="A10" s="42">
        <v>2</v>
      </c>
      <c r="B10" s="84" t="e">
        <f>'BAR BB| Open rates'!#REF!*0.9*0.9</f>
        <v>#REF!</v>
      </c>
    </row>
    <row r="11" spans="1:2" s="11" customFormat="1" x14ac:dyDescent="0.2">
      <c r="A11" s="33" t="s">
        <v>151</v>
      </c>
      <c r="B11" s="84"/>
    </row>
    <row r="12" spans="1:2" s="11" customFormat="1" x14ac:dyDescent="0.2">
      <c r="A12" s="42">
        <v>1</v>
      </c>
      <c r="B12" s="84" t="e">
        <f>'BAR BB| Open rates'!#REF!*0.9*0.9</f>
        <v>#REF!</v>
      </c>
    </row>
    <row r="13" spans="1:2" s="11" customFormat="1" x14ac:dyDescent="0.2">
      <c r="A13" s="42">
        <v>2</v>
      </c>
      <c r="B13" s="84" t="e">
        <f>'BAR BB| Open rates'!#REF!*0.9*0.9</f>
        <v>#REF!</v>
      </c>
    </row>
    <row r="14" spans="1:2" x14ac:dyDescent="0.2">
      <c r="A14" s="47"/>
    </row>
    <row r="15" spans="1:2" x14ac:dyDescent="0.2">
      <c r="A15" s="216" t="s">
        <v>157</v>
      </c>
    </row>
    <row r="16" spans="1:2" x14ac:dyDescent="0.2">
      <c r="A16" s="216"/>
    </row>
    <row r="17" spans="1:10" x14ac:dyDescent="0.2">
      <c r="A17" s="123"/>
    </row>
    <row r="18" spans="1:10" s="11" customFormat="1" ht="18" customHeight="1" x14ac:dyDescent="0.2">
      <c r="A18" s="247" t="s">
        <v>205</v>
      </c>
      <c r="B18" s="248"/>
      <c r="C18" s="248"/>
      <c r="D18" s="248"/>
      <c r="E18" s="248"/>
      <c r="F18" s="248"/>
      <c r="G18" s="248"/>
    </row>
    <row r="19" spans="1:10" s="11" customFormat="1" ht="22.5" customHeight="1" x14ac:dyDescent="0.2">
      <c r="A19" s="247"/>
      <c r="B19" s="248"/>
      <c r="C19" s="248"/>
      <c r="D19" s="248"/>
      <c r="E19" s="248"/>
      <c r="F19" s="248"/>
      <c r="G19" s="248"/>
    </row>
    <row r="20" spans="1:10" s="11" customFormat="1" ht="21.75" customHeight="1" x14ac:dyDescent="0.2">
      <c r="A20" s="247"/>
      <c r="B20" s="248"/>
      <c r="C20" s="248"/>
      <c r="D20" s="248"/>
      <c r="E20" s="248"/>
      <c r="F20" s="248"/>
      <c r="G20" s="248"/>
    </row>
    <row r="21" spans="1:10" s="11" customFormat="1" ht="12.75" customHeight="1" x14ac:dyDescent="0.2">
      <c r="A21" s="247"/>
      <c r="B21" s="248"/>
      <c r="C21" s="248"/>
      <c r="D21" s="248"/>
      <c r="E21" s="248"/>
      <c r="F21" s="248"/>
      <c r="G21" s="248"/>
    </row>
    <row r="22" spans="1:10" ht="12.75" customHeight="1" x14ac:dyDescent="0.2">
      <c r="A22"/>
    </row>
    <row r="23" spans="1:10" x14ac:dyDescent="0.2">
      <c r="A23" s="135" t="s">
        <v>80</v>
      </c>
    </row>
    <row r="24" spans="1:10" ht="24" x14ac:dyDescent="0.2">
      <c r="A24" s="138" t="s">
        <v>203</v>
      </c>
    </row>
    <row r="25" spans="1:10" ht="24" x14ac:dyDescent="0.2">
      <c r="A25" s="138" t="s">
        <v>204</v>
      </c>
    </row>
    <row r="26" spans="1:10" x14ac:dyDescent="0.2">
      <c r="A26" s="22"/>
    </row>
    <row r="27" spans="1:10" x14ac:dyDescent="0.2">
      <c r="A27" s="137" t="s">
        <v>58</v>
      </c>
    </row>
    <row r="28" spans="1:10" ht="24" x14ac:dyDescent="0.2">
      <c r="A28" s="173" t="s">
        <v>180</v>
      </c>
    </row>
    <row r="29" spans="1:10" s="155" customFormat="1" ht="35.25" customHeight="1" x14ac:dyDescent="0.2">
      <c r="A29" s="138" t="s">
        <v>163</v>
      </c>
      <c r="B29" s="154"/>
      <c r="C29" s="154"/>
      <c r="D29" s="154"/>
      <c r="E29" s="154"/>
      <c r="F29" s="154"/>
      <c r="G29" s="154"/>
      <c r="H29" s="154"/>
      <c r="I29" s="154"/>
      <c r="J29" s="154"/>
    </row>
    <row r="30" spans="1:10" s="155" customFormat="1" ht="35.25" customHeight="1" x14ac:dyDescent="0.2">
      <c r="A30" s="150" t="s">
        <v>190</v>
      </c>
      <c r="B30" s="154"/>
      <c r="C30" s="154"/>
      <c r="D30" s="154"/>
      <c r="E30" s="154"/>
      <c r="F30" s="154"/>
      <c r="G30" s="154"/>
      <c r="H30" s="154"/>
      <c r="I30" s="154"/>
      <c r="J30" s="154"/>
    </row>
    <row r="31" spans="1:10" s="155" customFormat="1" ht="35.25" customHeight="1" x14ac:dyDescent="0.2">
      <c r="A31" s="138" t="s">
        <v>164</v>
      </c>
      <c r="B31" s="154"/>
      <c r="C31" s="154"/>
      <c r="D31" s="154"/>
      <c r="E31" s="154"/>
      <c r="F31" s="154"/>
      <c r="G31" s="154"/>
      <c r="H31" s="154"/>
      <c r="I31" s="154"/>
      <c r="J31" s="154"/>
    </row>
    <row r="32" spans="1:10" s="155" customFormat="1" ht="13.5" customHeight="1" x14ac:dyDescent="0.2">
      <c r="A32" s="138" t="s">
        <v>165</v>
      </c>
      <c r="B32" s="154"/>
      <c r="C32" s="154"/>
      <c r="D32" s="154"/>
      <c r="E32" s="154"/>
      <c r="F32" s="154"/>
      <c r="G32" s="154"/>
      <c r="H32" s="154"/>
      <c r="I32" s="154"/>
      <c r="J32" s="154"/>
    </row>
    <row r="33" spans="1:10" s="155" customFormat="1" ht="35.25" customHeight="1" x14ac:dyDescent="0.2">
      <c r="A33" s="138" t="s">
        <v>162</v>
      </c>
      <c r="B33" s="154"/>
      <c r="C33" s="154"/>
      <c r="D33" s="154"/>
      <c r="E33" s="154"/>
      <c r="F33" s="154"/>
      <c r="G33" s="154"/>
      <c r="H33" s="154"/>
      <c r="I33" s="154"/>
      <c r="J33" s="154"/>
    </row>
    <row r="34" spans="1:10" x14ac:dyDescent="0.2">
      <c r="A34" s="145" t="s">
        <v>102</v>
      </c>
    </row>
    <row r="35" spans="1:10" ht="24" x14ac:dyDescent="0.2">
      <c r="A35" s="145" t="s">
        <v>181</v>
      </c>
    </row>
    <row r="36" spans="1:10" ht="72" customHeight="1" x14ac:dyDescent="0.2">
      <c r="A36" s="174" t="s">
        <v>103</v>
      </c>
    </row>
    <row r="37" spans="1:10" x14ac:dyDescent="0.2">
      <c r="A37" s="146"/>
    </row>
    <row r="38" spans="1:10" ht="36" x14ac:dyDescent="0.2">
      <c r="A38" s="178" t="s">
        <v>182</v>
      </c>
    </row>
    <row r="39" spans="1:10" s="11" customFormat="1" ht="27.75" customHeight="1" x14ac:dyDescent="0.2">
      <c r="A39" s="175" t="s">
        <v>208</v>
      </c>
    </row>
    <row r="40" spans="1:10" x14ac:dyDescent="0.2">
      <c r="A40" s="13"/>
    </row>
    <row r="41" spans="1:10" x14ac:dyDescent="0.2">
      <c r="A41" s="139" t="s">
        <v>65</v>
      </c>
    </row>
    <row r="42" spans="1:10" ht="48" x14ac:dyDescent="0.2">
      <c r="A42" s="144" t="s">
        <v>104</v>
      </c>
    </row>
    <row r="43" spans="1:10" ht="36" x14ac:dyDescent="0.2">
      <c r="A43" s="144" t="s">
        <v>105</v>
      </c>
    </row>
    <row r="44" spans="1:10" x14ac:dyDescent="0.2">
      <c r="A44" s="133"/>
    </row>
    <row r="45" spans="1:10" ht="26.25" x14ac:dyDescent="0.2">
      <c r="A45" s="137" t="s">
        <v>206</v>
      </c>
    </row>
    <row r="46" spans="1:10" x14ac:dyDescent="0.2">
      <c r="A46" s="143"/>
    </row>
    <row r="47" spans="1:10" s="11" customFormat="1" ht="24" x14ac:dyDescent="0.2">
      <c r="A47" s="183" t="s">
        <v>222</v>
      </c>
    </row>
    <row r="48" spans="1:10" s="11" customFormat="1" x14ac:dyDescent="0.2">
      <c r="A48" s="176" t="s">
        <v>183</v>
      </c>
    </row>
    <row r="49" spans="1:1" s="11" customFormat="1" ht="12.75" customHeight="1" x14ac:dyDescent="0.2">
      <c r="A49" s="176"/>
    </row>
    <row r="50" spans="1:1" s="11" customFormat="1" x14ac:dyDescent="0.2">
      <c r="A50" s="183" t="s">
        <v>214</v>
      </c>
    </row>
    <row r="51" spans="1:1" s="11" customFormat="1" x14ac:dyDescent="0.2">
      <c r="A51" s="184" t="s">
        <v>185</v>
      </c>
    </row>
    <row r="52" spans="1:1" s="11" customFormat="1" ht="13.5" customHeight="1" x14ac:dyDescent="0.2">
      <c r="A52" s="144"/>
    </row>
    <row r="53" spans="1:1" s="11" customFormat="1" x14ac:dyDescent="0.2">
      <c r="A53" s="183" t="s">
        <v>215</v>
      </c>
    </row>
    <row r="54" spans="1:1" s="11" customFormat="1" x14ac:dyDescent="0.2">
      <c r="A54" s="184" t="s">
        <v>185</v>
      </c>
    </row>
    <row r="55" spans="1:1" s="11" customFormat="1" ht="12.75" customHeight="1" x14ac:dyDescent="0.2">
      <c r="A55" s="144"/>
    </row>
    <row r="56" spans="1:1" s="11" customFormat="1" x14ac:dyDescent="0.2">
      <c r="A56" s="183" t="s">
        <v>216</v>
      </c>
    </row>
    <row r="57" spans="1:1" s="11" customFormat="1" x14ac:dyDescent="0.2">
      <c r="A57" s="176" t="s">
        <v>185</v>
      </c>
    </row>
    <row r="58" spans="1:1" s="11" customFormat="1" x14ac:dyDescent="0.2">
      <c r="A58" s="182"/>
    </row>
    <row r="59" spans="1:1" s="11" customFormat="1" ht="23.25" customHeight="1" x14ac:dyDescent="0.2">
      <c r="A59" s="183" t="s">
        <v>217</v>
      </c>
    </row>
    <row r="60" spans="1:1" s="11" customFormat="1" x14ac:dyDescent="0.2">
      <c r="A60" s="184" t="s">
        <v>185</v>
      </c>
    </row>
    <row r="61" spans="1:1" s="11" customFormat="1" x14ac:dyDescent="0.2">
      <c r="A61" s="176"/>
    </row>
    <row r="62" spans="1:1" ht="24" x14ac:dyDescent="0.2">
      <c r="A62" s="135" t="s">
        <v>207</v>
      </c>
    </row>
    <row r="63" spans="1:1" s="11" customFormat="1" ht="24" x14ac:dyDescent="0.2">
      <c r="A63" s="183" t="s">
        <v>223</v>
      </c>
    </row>
    <row r="64" spans="1:1" s="11" customFormat="1" x14ac:dyDescent="0.2">
      <c r="A64" s="176" t="s">
        <v>184</v>
      </c>
    </row>
    <row r="65" spans="1:1" s="11" customFormat="1" x14ac:dyDescent="0.2">
      <c r="A65" s="144"/>
    </row>
    <row r="66" spans="1:1" s="11" customFormat="1" ht="30" customHeight="1" x14ac:dyDescent="0.2">
      <c r="A66" s="183" t="s">
        <v>218</v>
      </c>
    </row>
    <row r="67" spans="1:1" s="11" customFormat="1" x14ac:dyDescent="0.2">
      <c r="A67" s="176" t="s">
        <v>186</v>
      </c>
    </row>
    <row r="68" spans="1:1" s="11" customFormat="1" x14ac:dyDescent="0.2">
      <c r="A68" s="144"/>
    </row>
    <row r="69" spans="1:1" s="11" customFormat="1" x14ac:dyDescent="0.2">
      <c r="A69" s="183" t="s">
        <v>219</v>
      </c>
    </row>
    <row r="70" spans="1:1" s="11" customFormat="1" x14ac:dyDescent="0.2">
      <c r="A70" s="176" t="s">
        <v>186</v>
      </c>
    </row>
    <row r="71" spans="1:1" s="11" customFormat="1" x14ac:dyDescent="0.2">
      <c r="A71" s="144"/>
    </row>
    <row r="72" spans="1:1" s="11" customFormat="1" x14ac:dyDescent="0.2">
      <c r="A72" s="183" t="s">
        <v>220</v>
      </c>
    </row>
    <row r="73" spans="1:1" s="11" customFormat="1" x14ac:dyDescent="0.2">
      <c r="A73" s="176" t="s">
        <v>186</v>
      </c>
    </row>
    <row r="74" spans="1:1" s="11" customFormat="1" x14ac:dyDescent="0.2">
      <c r="A74" s="144"/>
    </row>
    <row r="75" spans="1:1" s="11" customFormat="1" ht="24" x14ac:dyDescent="0.2">
      <c r="A75" s="183" t="s">
        <v>221</v>
      </c>
    </row>
    <row r="76" spans="1:1" s="11" customFormat="1" x14ac:dyDescent="0.2">
      <c r="A76" s="176" t="s">
        <v>186</v>
      </c>
    </row>
    <row r="77" spans="1:1" x14ac:dyDescent="0.2">
      <c r="A77" s="143"/>
    </row>
    <row r="78" spans="1:1" x14ac:dyDescent="0.2">
      <c r="A78" s="143"/>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G21"/>
  </mergeCells>
  <pageMargins left="0.7" right="0.7" top="0.75" bottom="0.75" header="0.3" footer="0.3"/>
  <pageSetup paperSize="9"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7"/>
  <sheetViews>
    <sheetView workbookViewId="0">
      <pane xSplit="1" topLeftCell="B1" activePane="topRight" state="frozen"/>
      <selection activeCell="A10" sqref="A10"/>
      <selection pane="topRight" activeCell="D8" sqref="D8:D9"/>
    </sheetView>
  </sheetViews>
  <sheetFormatPr defaultRowHeight="12.75" x14ac:dyDescent="0.2"/>
  <cols>
    <col min="1" max="1" width="43.85546875" style="5" customWidth="1"/>
    <col min="2" max="2" width="10.7109375" customWidth="1"/>
  </cols>
  <sheetData>
    <row r="1" spans="1:2" ht="24" x14ac:dyDescent="0.2">
      <c r="A1" s="47" t="s">
        <v>50</v>
      </c>
    </row>
    <row r="2" spans="1:2" ht="24" x14ac:dyDescent="0.2">
      <c r="A2" s="135" t="s">
        <v>202</v>
      </c>
    </row>
    <row r="3" spans="1:2" ht="21.75" customHeight="1" x14ac:dyDescent="0.2">
      <c r="A3" s="132" t="s">
        <v>161</v>
      </c>
      <c r="B3" s="73" t="e">
        <f>'BAR BB| Open rates'!#REF!</f>
        <v>#REF!</v>
      </c>
    </row>
    <row r="4" spans="1:2"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f>
        <v>#REF!</v>
      </c>
    </row>
    <row r="7" spans="1:2" s="11" customFormat="1" x14ac:dyDescent="0.2">
      <c r="A7" s="42">
        <v>2</v>
      </c>
      <c r="B7" s="84" t="e">
        <f>'BAR BB| Open rates'!#REF!*0.9</f>
        <v>#REF!</v>
      </c>
    </row>
    <row r="8" spans="1:2" s="11" customFormat="1" x14ac:dyDescent="0.2">
      <c r="A8" s="33" t="s">
        <v>54</v>
      </c>
      <c r="B8" s="84"/>
    </row>
    <row r="9" spans="1:2" s="11" customFormat="1" x14ac:dyDescent="0.2">
      <c r="A9" s="42">
        <v>1</v>
      </c>
      <c r="B9" s="84" t="e">
        <f>'BAR BB| Open rates'!#REF!*0.9</f>
        <v>#REF!</v>
      </c>
    </row>
    <row r="10" spans="1:2" s="11" customFormat="1" x14ac:dyDescent="0.2">
      <c r="A10" s="42">
        <v>2</v>
      </c>
      <c r="B10" s="84" t="e">
        <f>'BAR BB| Open rates'!#REF!*0.9</f>
        <v>#REF!</v>
      </c>
    </row>
    <row r="11" spans="1:2" s="11" customFormat="1" x14ac:dyDescent="0.2">
      <c r="A11" s="33" t="s">
        <v>151</v>
      </c>
      <c r="B11" s="84"/>
    </row>
    <row r="12" spans="1:2" s="11" customFormat="1" x14ac:dyDescent="0.2">
      <c r="A12" s="42">
        <v>1</v>
      </c>
      <c r="B12" s="84" t="e">
        <f>'BAR BB| Open rates'!#REF!*0.9</f>
        <v>#REF!</v>
      </c>
    </row>
    <row r="13" spans="1:2" s="11" customFormat="1" x14ac:dyDescent="0.2">
      <c r="A13" s="42">
        <v>2</v>
      </c>
      <c r="B13" s="84" t="e">
        <f>'BAR BB| Open rates'!#REF!*0.9</f>
        <v>#REF!</v>
      </c>
    </row>
    <row r="14" spans="1:2" x14ac:dyDescent="0.2">
      <c r="A14" s="47"/>
    </row>
    <row r="15" spans="1:2" x14ac:dyDescent="0.2">
      <c r="A15" s="216" t="s">
        <v>157</v>
      </c>
    </row>
    <row r="16" spans="1:2" x14ac:dyDescent="0.2">
      <c r="A16" s="216"/>
    </row>
    <row r="17" spans="1:10" x14ac:dyDescent="0.2">
      <c r="A17" s="123"/>
    </row>
    <row r="18" spans="1:10" s="11" customFormat="1" ht="18" customHeight="1" x14ac:dyDescent="0.2">
      <c r="A18" s="247" t="s">
        <v>205</v>
      </c>
      <c r="B18" s="248"/>
      <c r="C18" s="248"/>
      <c r="D18" s="248"/>
      <c r="E18" s="248"/>
      <c r="F18" s="248"/>
      <c r="G18" s="248"/>
    </row>
    <row r="19" spans="1:10" s="11" customFormat="1" ht="22.5" customHeight="1" x14ac:dyDescent="0.2">
      <c r="A19" s="247"/>
      <c r="B19" s="248"/>
      <c r="C19" s="248"/>
      <c r="D19" s="248"/>
      <c r="E19" s="248"/>
      <c r="F19" s="248"/>
      <c r="G19" s="248"/>
    </row>
    <row r="20" spans="1:10" s="11" customFormat="1" ht="21.75" customHeight="1" x14ac:dyDescent="0.2">
      <c r="A20" s="247"/>
      <c r="B20" s="248"/>
      <c r="C20" s="248"/>
      <c r="D20" s="248"/>
      <c r="E20" s="248"/>
      <c r="F20" s="248"/>
      <c r="G20" s="248"/>
    </row>
    <row r="21" spans="1:10" s="11" customFormat="1" ht="12.75" customHeight="1" x14ac:dyDescent="0.2">
      <c r="A21" s="247"/>
      <c r="B21" s="248"/>
      <c r="C21" s="248"/>
      <c r="D21" s="248"/>
      <c r="E21" s="248"/>
      <c r="F21" s="248"/>
      <c r="G21" s="248"/>
    </row>
    <row r="22" spans="1:10" ht="12.75" customHeight="1" x14ac:dyDescent="0.2">
      <c r="A22"/>
    </row>
    <row r="23" spans="1:10" x14ac:dyDescent="0.2">
      <c r="A23" s="135" t="s">
        <v>80</v>
      </c>
    </row>
    <row r="24" spans="1:10" ht="24" x14ac:dyDescent="0.2">
      <c r="A24" s="138" t="s">
        <v>203</v>
      </c>
    </row>
    <row r="25" spans="1:10" ht="24" x14ac:dyDescent="0.2">
      <c r="A25" s="138" t="s">
        <v>204</v>
      </c>
    </row>
    <row r="26" spans="1:10" x14ac:dyDescent="0.2">
      <c r="A26" s="22"/>
    </row>
    <row r="27" spans="1:10" x14ac:dyDescent="0.2">
      <c r="A27" s="137" t="s">
        <v>58</v>
      </c>
    </row>
    <row r="28" spans="1:10" ht="24" x14ac:dyDescent="0.2">
      <c r="A28" s="173" t="s">
        <v>180</v>
      </c>
    </row>
    <row r="29" spans="1:10" s="155" customFormat="1" ht="35.25" customHeight="1" x14ac:dyDescent="0.2">
      <c r="A29" s="138" t="s">
        <v>163</v>
      </c>
      <c r="B29" s="154"/>
      <c r="C29" s="154"/>
      <c r="D29" s="154"/>
      <c r="E29" s="154"/>
      <c r="F29" s="154"/>
      <c r="G29" s="154"/>
      <c r="H29" s="154"/>
      <c r="I29" s="154"/>
      <c r="J29" s="154"/>
    </row>
    <row r="30" spans="1:10" s="155" customFormat="1" ht="35.25" customHeight="1" x14ac:dyDescent="0.2">
      <c r="A30" s="150" t="s">
        <v>190</v>
      </c>
      <c r="B30" s="154"/>
      <c r="C30" s="154"/>
      <c r="D30" s="154"/>
      <c r="E30" s="154"/>
      <c r="F30" s="154"/>
      <c r="G30" s="154"/>
      <c r="H30" s="154"/>
      <c r="I30" s="154"/>
      <c r="J30" s="154"/>
    </row>
    <row r="31" spans="1:10" s="155" customFormat="1" ht="35.25" customHeight="1" x14ac:dyDescent="0.2">
      <c r="A31" s="138" t="s">
        <v>164</v>
      </c>
      <c r="B31" s="154"/>
      <c r="C31" s="154"/>
      <c r="D31" s="154"/>
      <c r="E31" s="154"/>
      <c r="F31" s="154"/>
      <c r="G31" s="154"/>
      <c r="H31" s="154"/>
      <c r="I31" s="154"/>
      <c r="J31" s="154"/>
    </row>
    <row r="32" spans="1:10" s="155" customFormat="1" ht="13.5" customHeight="1" x14ac:dyDescent="0.2">
      <c r="A32" s="138" t="s">
        <v>165</v>
      </c>
      <c r="B32" s="154"/>
      <c r="C32" s="154"/>
      <c r="D32" s="154"/>
      <c r="E32" s="154"/>
      <c r="F32" s="154"/>
      <c r="G32" s="154"/>
      <c r="H32" s="154"/>
      <c r="I32" s="154"/>
      <c r="J32" s="154"/>
    </row>
    <row r="33" spans="1:10" s="155" customFormat="1" ht="35.25" customHeight="1" x14ac:dyDescent="0.2">
      <c r="A33" s="138" t="s">
        <v>162</v>
      </c>
      <c r="B33" s="154"/>
      <c r="C33" s="154"/>
      <c r="D33" s="154"/>
      <c r="E33" s="154"/>
      <c r="F33" s="154"/>
      <c r="G33" s="154"/>
      <c r="H33" s="154"/>
      <c r="I33" s="154"/>
      <c r="J33" s="154"/>
    </row>
    <row r="34" spans="1:10" x14ac:dyDescent="0.2">
      <c r="A34" s="145" t="s">
        <v>102</v>
      </c>
    </row>
    <row r="35" spans="1:10" ht="24" x14ac:dyDescent="0.2">
      <c r="A35" s="145" t="s">
        <v>181</v>
      </c>
    </row>
    <row r="36" spans="1:10" ht="72" customHeight="1" x14ac:dyDescent="0.2">
      <c r="A36" s="174" t="s">
        <v>103</v>
      </c>
    </row>
    <row r="37" spans="1:10" x14ac:dyDescent="0.2">
      <c r="A37" s="146"/>
    </row>
    <row r="38" spans="1:10" ht="36" x14ac:dyDescent="0.2">
      <c r="A38" s="178" t="s">
        <v>182</v>
      </c>
    </row>
    <row r="39" spans="1:10" s="11" customFormat="1" ht="27.75" customHeight="1" x14ac:dyDescent="0.2">
      <c r="A39" s="175" t="s">
        <v>208</v>
      </c>
    </row>
    <row r="40" spans="1:10" x14ac:dyDescent="0.2">
      <c r="A40" s="13"/>
    </row>
    <row r="41" spans="1:10" x14ac:dyDescent="0.2">
      <c r="A41" s="139" t="s">
        <v>65</v>
      </c>
    </row>
    <row r="42" spans="1:10" ht="48" x14ac:dyDescent="0.2">
      <c r="A42" s="144" t="s">
        <v>104</v>
      </c>
    </row>
    <row r="43" spans="1:10" ht="36" x14ac:dyDescent="0.2">
      <c r="A43" s="144" t="s">
        <v>105</v>
      </c>
    </row>
    <row r="44" spans="1:10" x14ac:dyDescent="0.2">
      <c r="A44" s="133"/>
    </row>
    <row r="45" spans="1:10" ht="26.25" x14ac:dyDescent="0.2">
      <c r="A45" s="137" t="s">
        <v>206</v>
      </c>
    </row>
    <row r="46" spans="1:10" x14ac:dyDescent="0.2">
      <c r="A46" s="143"/>
    </row>
    <row r="47" spans="1:10" s="11" customFormat="1" ht="24" x14ac:dyDescent="0.2">
      <c r="A47" s="183" t="s">
        <v>222</v>
      </c>
    </row>
    <row r="48" spans="1:10" s="11" customFormat="1" x14ac:dyDescent="0.2">
      <c r="A48" s="176" t="s">
        <v>183</v>
      </c>
    </row>
    <row r="49" spans="1:1" s="11" customFormat="1" ht="12.75" customHeight="1" x14ac:dyDescent="0.2">
      <c r="A49" s="176"/>
    </row>
    <row r="50" spans="1:1" s="11" customFormat="1" x14ac:dyDescent="0.2">
      <c r="A50" s="183" t="s">
        <v>214</v>
      </c>
    </row>
    <row r="51" spans="1:1" s="11" customFormat="1" x14ac:dyDescent="0.2">
      <c r="A51" s="184" t="s">
        <v>185</v>
      </c>
    </row>
    <row r="52" spans="1:1" s="11" customFormat="1" ht="13.5" customHeight="1" x14ac:dyDescent="0.2">
      <c r="A52" s="144"/>
    </row>
    <row r="53" spans="1:1" s="11" customFormat="1" x14ac:dyDescent="0.2">
      <c r="A53" s="183" t="s">
        <v>215</v>
      </c>
    </row>
    <row r="54" spans="1:1" s="11" customFormat="1" x14ac:dyDescent="0.2">
      <c r="A54" s="184" t="s">
        <v>185</v>
      </c>
    </row>
    <row r="55" spans="1:1" s="11" customFormat="1" ht="12.75" customHeight="1" x14ac:dyDescent="0.2">
      <c r="A55" s="144"/>
    </row>
    <row r="56" spans="1:1" s="11" customFormat="1" x14ac:dyDescent="0.2">
      <c r="A56" s="183" t="s">
        <v>216</v>
      </c>
    </row>
    <row r="57" spans="1:1" s="11" customFormat="1" x14ac:dyDescent="0.2">
      <c r="A57" s="176" t="s">
        <v>185</v>
      </c>
    </row>
    <row r="58" spans="1:1" s="11" customFormat="1" x14ac:dyDescent="0.2">
      <c r="A58" s="182"/>
    </row>
    <row r="59" spans="1:1" s="11" customFormat="1" ht="23.25" customHeight="1" x14ac:dyDescent="0.2">
      <c r="A59" s="183" t="s">
        <v>217</v>
      </c>
    </row>
    <row r="60" spans="1:1" s="11" customFormat="1" x14ac:dyDescent="0.2">
      <c r="A60" s="184" t="s">
        <v>185</v>
      </c>
    </row>
    <row r="61" spans="1:1" s="11" customFormat="1" x14ac:dyDescent="0.2">
      <c r="A61" s="176"/>
    </row>
    <row r="62" spans="1:1" ht="24" x14ac:dyDescent="0.2">
      <c r="A62" s="135" t="s">
        <v>207</v>
      </c>
    </row>
    <row r="63" spans="1:1" s="11" customFormat="1" ht="24" x14ac:dyDescent="0.2">
      <c r="A63" s="183" t="s">
        <v>223</v>
      </c>
    </row>
    <row r="64" spans="1:1" s="11" customFormat="1" x14ac:dyDescent="0.2">
      <c r="A64" s="176" t="s">
        <v>184</v>
      </c>
    </row>
    <row r="65" spans="1:1" s="11" customFormat="1" x14ac:dyDescent="0.2">
      <c r="A65" s="144"/>
    </row>
    <row r="66" spans="1:1" s="11" customFormat="1" ht="30" customHeight="1" x14ac:dyDescent="0.2">
      <c r="A66" s="183" t="s">
        <v>218</v>
      </c>
    </row>
    <row r="67" spans="1:1" s="11" customFormat="1" x14ac:dyDescent="0.2">
      <c r="A67" s="176" t="s">
        <v>186</v>
      </c>
    </row>
    <row r="68" spans="1:1" s="11" customFormat="1" x14ac:dyDescent="0.2">
      <c r="A68" s="144"/>
    </row>
    <row r="69" spans="1:1" s="11" customFormat="1" x14ac:dyDescent="0.2">
      <c r="A69" s="183" t="s">
        <v>219</v>
      </c>
    </row>
    <row r="70" spans="1:1" s="11" customFormat="1" x14ac:dyDescent="0.2">
      <c r="A70" s="176" t="s">
        <v>186</v>
      </c>
    </row>
    <row r="71" spans="1:1" s="11" customFormat="1" x14ac:dyDescent="0.2">
      <c r="A71" s="144"/>
    </row>
    <row r="72" spans="1:1" s="11" customFormat="1" x14ac:dyDescent="0.2">
      <c r="A72" s="183" t="s">
        <v>220</v>
      </c>
    </row>
    <row r="73" spans="1:1" s="11" customFormat="1" x14ac:dyDescent="0.2">
      <c r="A73" s="176" t="s">
        <v>186</v>
      </c>
    </row>
    <row r="74" spans="1:1" s="11" customFormat="1" x14ac:dyDescent="0.2">
      <c r="A74" s="144"/>
    </row>
    <row r="75" spans="1:1" s="11" customFormat="1" ht="24" x14ac:dyDescent="0.2">
      <c r="A75" s="183" t="s">
        <v>221</v>
      </c>
    </row>
    <row r="76" spans="1:1" s="11" customFormat="1" x14ac:dyDescent="0.2">
      <c r="A76" s="176" t="s">
        <v>186</v>
      </c>
    </row>
    <row r="77" spans="1:1" x14ac:dyDescent="0.2">
      <c r="A77" s="143"/>
    </row>
    <row r="78" spans="1:1" x14ac:dyDescent="0.2">
      <c r="A78" s="143"/>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G21"/>
  </mergeCells>
  <pageMargins left="0.7" right="0.7" top="0.75" bottom="0.75" header="0.3" footer="0.3"/>
  <pageSetup paperSize="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1"/>
  <sheetViews>
    <sheetView zoomScaleNormal="100" workbookViewId="0">
      <pane xSplit="1" topLeftCell="B1" activePane="topRight" state="frozen"/>
      <selection activeCell="BE26" sqref="BE26:BE27"/>
      <selection pane="topRight" activeCell="E14" sqref="E14"/>
    </sheetView>
  </sheetViews>
  <sheetFormatPr defaultColWidth="10.140625" defaultRowHeight="12" x14ac:dyDescent="0.2"/>
  <cols>
    <col min="1" max="1" width="42" style="1" customWidth="1"/>
    <col min="2" max="16384" width="10.140625" style="2"/>
  </cols>
  <sheetData>
    <row r="1" spans="1:53" s="5" customFormat="1" ht="25.5" customHeight="1" x14ac:dyDescent="0.2">
      <c r="A1" s="47" t="s">
        <v>50</v>
      </c>
    </row>
    <row r="2" spans="1:53" s="5" customFormat="1" ht="12.75" x14ac:dyDescent="0.2">
      <c r="A2" s="6" t="s">
        <v>188</v>
      </c>
    </row>
    <row r="3" spans="1:53" s="11" customFormat="1" ht="28.5" customHeight="1" x14ac:dyDescent="0.2">
      <c r="A3" s="74" t="s">
        <v>52</v>
      </c>
      <c r="B3" s="73">
        <f>'BAR BB| Open rates'!B3</f>
        <v>45401</v>
      </c>
      <c r="C3" s="73">
        <f>'BAR BB| Open rates'!C3</f>
        <v>45402</v>
      </c>
      <c r="D3" s="73">
        <f>'BAR BB| Open rates'!D3</f>
        <v>45403</v>
      </c>
      <c r="E3" s="73">
        <f>'BAR BB| Open rates'!E3</f>
        <v>45408</v>
      </c>
      <c r="F3" s="73">
        <f>'BAR BB| Open rates'!F3</f>
        <v>45413</v>
      </c>
      <c r="G3" s="73">
        <f>'BAR BB| Open rates'!G3</f>
        <v>45417</v>
      </c>
      <c r="H3" s="73">
        <f>'BAR BB| Open rates'!H3</f>
        <v>45421</v>
      </c>
      <c r="I3" s="73">
        <f>'BAR BB| Open rates'!I3</f>
        <v>45424</v>
      </c>
      <c r="J3" s="73">
        <f>'BAR BB| Open rates'!J3</f>
        <v>45429</v>
      </c>
      <c r="K3" s="73">
        <f>'BAR BB| Open rates'!K3</f>
        <v>45431</v>
      </c>
      <c r="L3" s="73">
        <f>'BAR BB| Open rates'!L3</f>
        <v>45436</v>
      </c>
      <c r="M3" s="73">
        <f>'BAR BB| Open rates'!M3</f>
        <v>45438</v>
      </c>
      <c r="N3" s="73">
        <f>'BAR BB| Open rates'!N3</f>
        <v>45443</v>
      </c>
      <c r="O3" s="73">
        <f>'BAR BB| Open rates'!O3</f>
        <v>45444</v>
      </c>
      <c r="P3" s="73">
        <f>'BAR BB| Open rates'!P3</f>
        <v>45446</v>
      </c>
      <c r="Q3" s="73">
        <f>'BAR BB| Open rates'!Q3</f>
        <v>45451</v>
      </c>
      <c r="R3" s="73">
        <f>'BAR BB| Open rates'!R3</f>
        <v>45452</v>
      </c>
      <c r="S3" s="73">
        <f>'BAR BB| Open rates'!S3</f>
        <v>45457</v>
      </c>
      <c r="T3" s="73">
        <f>'BAR BB| Open rates'!T3</f>
        <v>45460</v>
      </c>
      <c r="U3" s="73">
        <f>'BAR BB| Open rates'!U3</f>
        <v>45465</v>
      </c>
      <c r="V3" s="73">
        <f>'BAR BB| Open rates'!V3</f>
        <v>45468</v>
      </c>
      <c r="W3" s="73">
        <f>'BAR BB| Open rates'!W3</f>
        <v>45471</v>
      </c>
      <c r="X3" s="73">
        <f>'BAR BB| Open rates'!X3</f>
        <v>45473</v>
      </c>
      <c r="Y3" s="73">
        <f>'BAR BB| Open rates'!Y3</f>
        <v>45474</v>
      </c>
      <c r="Z3" s="73">
        <f>'BAR BB| Open rates'!Z3</f>
        <v>45478</v>
      </c>
      <c r="AA3" s="73">
        <f>'BAR BB| Open rates'!AA3</f>
        <v>45481</v>
      </c>
      <c r="AB3" s="73">
        <f>'BAR BB| Open rates'!AB3</f>
        <v>45485</v>
      </c>
      <c r="AC3" s="73">
        <f>'BAR BB| Open rates'!AC3</f>
        <v>45488</v>
      </c>
      <c r="AD3" s="73">
        <f>'BAR BB| Open rates'!AD3</f>
        <v>45492</v>
      </c>
      <c r="AE3" s="73">
        <f>'BAR BB| Open rates'!AE3</f>
        <v>45495</v>
      </c>
      <c r="AF3" s="73">
        <f>'BAR BB| Open rates'!AF3</f>
        <v>45499</v>
      </c>
      <c r="AG3" s="73">
        <f>'BAR BB| Open rates'!AG3</f>
        <v>45502</v>
      </c>
      <c r="AH3" s="73">
        <f>'BAR BB| Open rates'!AH3</f>
        <v>45505</v>
      </c>
      <c r="AI3" s="73">
        <f>'BAR BB| Open rates'!AI3</f>
        <v>45506</v>
      </c>
      <c r="AJ3" s="73">
        <f>'BAR BB| Open rates'!AJ3</f>
        <v>45509</v>
      </c>
      <c r="AK3" s="73">
        <f>'BAR BB| Open rates'!AK3</f>
        <v>45513</v>
      </c>
      <c r="AL3" s="73">
        <f>'BAR BB| Open rates'!AL3</f>
        <v>45516</v>
      </c>
      <c r="AM3" s="73">
        <f>'BAR BB| Open rates'!AM3</f>
        <v>45520</v>
      </c>
      <c r="AN3" s="73">
        <f>'BAR BB| Open rates'!AN3</f>
        <v>45523</v>
      </c>
      <c r="AO3" s="73">
        <f>'BAR BB| Open rates'!AO3</f>
        <v>45526</v>
      </c>
      <c r="AP3" s="73">
        <f>'BAR BB| Open rates'!AP3</f>
        <v>45532</v>
      </c>
      <c r="AQ3" s="73">
        <f>'BAR BB| Open rates'!AQ3</f>
        <v>45534</v>
      </c>
      <c r="AR3" s="73">
        <f>'BAR BB| Open rates'!AR3</f>
        <v>45536</v>
      </c>
      <c r="AS3" s="73">
        <f>'BAR BB| Open rates'!AS3</f>
        <v>45537</v>
      </c>
      <c r="AT3" s="73">
        <f>'BAR BB| Open rates'!AT3</f>
        <v>45541</v>
      </c>
      <c r="AU3" s="73">
        <f>'BAR BB| Open rates'!AU3</f>
        <v>45544</v>
      </c>
      <c r="AV3" s="73">
        <f>'BAR BB| Open rates'!AV3</f>
        <v>45548</v>
      </c>
      <c r="AW3" s="73">
        <f>'BAR BB| Open rates'!AW3</f>
        <v>45551</v>
      </c>
      <c r="AX3" s="73">
        <f>'BAR BB| Open rates'!AX3</f>
        <v>45555</v>
      </c>
      <c r="AY3" s="73">
        <f>'BAR BB| Open rates'!AY3</f>
        <v>45558</v>
      </c>
      <c r="AZ3" s="73">
        <f>'BAR BB| Open rates'!AZ3</f>
        <v>45562</v>
      </c>
      <c r="BA3" s="73">
        <f>'BAR BB| Open rates'!BA3</f>
        <v>45565</v>
      </c>
    </row>
    <row r="4" spans="1:53" s="11" customFormat="1" ht="28.5" customHeight="1" x14ac:dyDescent="0.2">
      <c r="A4" s="8"/>
      <c r="B4" s="73">
        <f>'BAR BB| Open rates'!B4</f>
        <v>45401</v>
      </c>
      <c r="C4" s="73">
        <f>'BAR BB| Open rates'!C4</f>
        <v>45402</v>
      </c>
      <c r="D4" s="73">
        <f>'BAR BB| Open rates'!D4</f>
        <v>45407</v>
      </c>
      <c r="E4" s="73">
        <f>'BAR BB| Open rates'!E4</f>
        <v>45412</v>
      </c>
      <c r="F4" s="73">
        <f>'BAR BB| Open rates'!F4</f>
        <v>45416</v>
      </c>
      <c r="G4" s="73">
        <f>'BAR BB| Open rates'!G4</f>
        <v>45420</v>
      </c>
      <c r="H4" s="73">
        <f>'BAR BB| Open rates'!H4</f>
        <v>45423</v>
      </c>
      <c r="I4" s="73">
        <f>'BAR BB| Open rates'!I4</f>
        <v>45428</v>
      </c>
      <c r="J4" s="73">
        <f>'BAR BB| Open rates'!J4</f>
        <v>45430</v>
      </c>
      <c r="K4" s="73">
        <f>'BAR BB| Open rates'!K4</f>
        <v>45435</v>
      </c>
      <c r="L4" s="73">
        <f>'BAR BB| Open rates'!L4</f>
        <v>45437</v>
      </c>
      <c r="M4" s="73">
        <f>'BAR BB| Open rates'!M4</f>
        <v>45442</v>
      </c>
      <c r="N4" s="73">
        <f>'BAR BB| Open rates'!N4</f>
        <v>45443</v>
      </c>
      <c r="O4" s="73">
        <f>'BAR BB| Open rates'!O4</f>
        <v>45445</v>
      </c>
      <c r="P4" s="73">
        <f>'BAR BB| Open rates'!P4</f>
        <v>45450</v>
      </c>
      <c r="Q4" s="73">
        <f>'BAR BB| Open rates'!Q4</f>
        <v>45451</v>
      </c>
      <c r="R4" s="73">
        <f>'BAR BB| Open rates'!R4</f>
        <v>45456</v>
      </c>
      <c r="S4" s="73">
        <f>'BAR BB| Open rates'!S4</f>
        <v>45459</v>
      </c>
      <c r="T4" s="73">
        <f>'BAR BB| Open rates'!T4</f>
        <v>45464</v>
      </c>
      <c r="U4" s="73">
        <f>'BAR BB| Open rates'!U4</f>
        <v>45467</v>
      </c>
      <c r="V4" s="73">
        <f>'BAR BB| Open rates'!V4</f>
        <v>45470</v>
      </c>
      <c r="W4" s="73">
        <f>'BAR BB| Open rates'!W4</f>
        <v>45472</v>
      </c>
      <c r="X4" s="73">
        <f>'BAR BB| Open rates'!X4</f>
        <v>45473</v>
      </c>
      <c r="Y4" s="73">
        <f>'BAR BB| Open rates'!Y4</f>
        <v>45477</v>
      </c>
      <c r="Z4" s="73">
        <f>'BAR BB| Open rates'!Z4</f>
        <v>45480</v>
      </c>
      <c r="AA4" s="73">
        <f>'BAR BB| Open rates'!AA4</f>
        <v>45484</v>
      </c>
      <c r="AB4" s="73">
        <f>'BAR BB| Open rates'!AB4</f>
        <v>45487</v>
      </c>
      <c r="AC4" s="73">
        <f>'BAR BB| Open rates'!AC4</f>
        <v>45491</v>
      </c>
      <c r="AD4" s="73">
        <f>'BAR BB| Open rates'!AD4</f>
        <v>45494</v>
      </c>
      <c r="AE4" s="73">
        <f>'BAR BB| Open rates'!AE4</f>
        <v>45498</v>
      </c>
      <c r="AF4" s="73">
        <f>'BAR BB| Open rates'!AF4</f>
        <v>45501</v>
      </c>
      <c r="AG4" s="73">
        <f>'BAR BB| Open rates'!AG4</f>
        <v>45504</v>
      </c>
      <c r="AH4" s="73">
        <f>'BAR BB| Open rates'!AH4</f>
        <v>45505</v>
      </c>
      <c r="AI4" s="73">
        <f>'BAR BB| Open rates'!AI4</f>
        <v>45508</v>
      </c>
      <c r="AJ4" s="73">
        <f>'BAR BB| Open rates'!AJ4</f>
        <v>45512</v>
      </c>
      <c r="AK4" s="73">
        <f>'BAR BB| Open rates'!AK4</f>
        <v>45515</v>
      </c>
      <c r="AL4" s="73">
        <f>'BAR BB| Open rates'!AL4</f>
        <v>45519</v>
      </c>
      <c r="AM4" s="73">
        <f>'BAR BB| Open rates'!AM4</f>
        <v>45522</v>
      </c>
      <c r="AN4" s="73">
        <f>'BAR BB| Open rates'!AN4</f>
        <v>45525</v>
      </c>
      <c r="AO4" s="73">
        <f>'BAR BB| Open rates'!AO4</f>
        <v>45531</v>
      </c>
      <c r="AP4" s="73">
        <f>'BAR BB| Open rates'!AP4</f>
        <v>45533</v>
      </c>
      <c r="AQ4" s="73">
        <f>'BAR BB| Open rates'!AQ4</f>
        <v>45535</v>
      </c>
      <c r="AR4" s="73">
        <f>'BAR BB| Open rates'!AR4</f>
        <v>45536</v>
      </c>
      <c r="AS4" s="73">
        <f>'BAR BB| Open rates'!AS4</f>
        <v>45540</v>
      </c>
      <c r="AT4" s="73">
        <f>'BAR BB| Open rates'!AT4</f>
        <v>45543</v>
      </c>
      <c r="AU4" s="73">
        <f>'BAR BB| Open rates'!AU4</f>
        <v>45547</v>
      </c>
      <c r="AV4" s="73">
        <f>'BAR BB| Open rates'!AV4</f>
        <v>45550</v>
      </c>
      <c r="AW4" s="73">
        <f>'BAR BB| Open rates'!AW4</f>
        <v>45554</v>
      </c>
      <c r="AX4" s="73">
        <f>'BAR BB| Open rates'!AX4</f>
        <v>45557</v>
      </c>
      <c r="AY4" s="73">
        <f>'BAR BB| Open rates'!AY4</f>
        <v>45561</v>
      </c>
      <c r="AZ4" s="73">
        <f>'BAR BB| Open rates'!AZ4</f>
        <v>45564</v>
      </c>
      <c r="BA4" s="73">
        <f>'BAR BB| Open rates'!BA4</f>
        <v>45565</v>
      </c>
    </row>
    <row r="5" spans="1:53" s="14" customFormat="1" ht="12" customHeight="1" x14ac:dyDescent="0.2">
      <c r="A5" s="33" t="s">
        <v>53</v>
      </c>
    </row>
    <row r="6" spans="1:53" s="14" customFormat="1" ht="12" customHeight="1" x14ac:dyDescent="0.2">
      <c r="A6" s="33">
        <v>1</v>
      </c>
      <c r="B6" s="84">
        <f>'BAR BB| Open rates'!B6*0.82 + 25</f>
        <v>6503</v>
      </c>
      <c r="C6" s="84">
        <f>'BAR BB| Open rates'!C6*0.82 + 25</f>
        <v>6503</v>
      </c>
      <c r="D6" s="84">
        <f>'BAR BB| Open rates'!D6*0.82 + 25</f>
        <v>4617</v>
      </c>
      <c r="E6" s="84">
        <f>'BAR BB| Open rates'!E6*0.82 + 25</f>
        <v>5683</v>
      </c>
      <c r="F6" s="84">
        <f>'BAR BB| Open rates'!F6*0.82 + 25</f>
        <v>5683</v>
      </c>
      <c r="G6" s="84">
        <f>'BAR BB| Open rates'!G6*0.82 + 25</f>
        <v>5683</v>
      </c>
      <c r="H6" s="84">
        <f>'BAR BB| Open rates'!H6*0.82 + 25</f>
        <v>7323</v>
      </c>
      <c r="I6" s="84">
        <f>'BAR BB| Open rates'!I6*0.82 + 25</f>
        <v>4617</v>
      </c>
      <c r="J6" s="84">
        <f>'BAR BB| Open rates'!J6*0.82 + 25</f>
        <v>5683</v>
      </c>
      <c r="K6" s="84">
        <f>'BAR BB| Open rates'!K6*0.82 + 25</f>
        <v>4617</v>
      </c>
      <c r="L6" s="84">
        <f>'BAR BB| Open rates'!L6*0.82 + 25</f>
        <v>5683</v>
      </c>
      <c r="M6" s="84">
        <f>'BAR BB| Open rates'!M6*0.82 + 25</f>
        <v>5683</v>
      </c>
      <c r="N6" s="84">
        <f>'BAR BB| Open rates'!N6*0.82 + 25</f>
        <v>6503</v>
      </c>
      <c r="O6" s="84">
        <f>'BAR BB| Open rates'!O6*0.82 + 25</f>
        <v>6503</v>
      </c>
      <c r="P6" s="84">
        <f>'BAR BB| Open rates'!P6*0.82 + 25</f>
        <v>8142.9999999999991</v>
      </c>
      <c r="Q6" s="84">
        <f>'BAR BB| Open rates'!Q6*0.82 + 25</f>
        <v>6503</v>
      </c>
      <c r="R6" s="84">
        <f>'BAR BB| Open rates'!R6*0.82 + 25</f>
        <v>4617</v>
      </c>
      <c r="S6" s="84">
        <f>'BAR BB| Open rates'!S6*0.82 + 25</f>
        <v>4617</v>
      </c>
      <c r="T6" s="84">
        <f>'BAR BB| Open rates'!T6*0.82 + 25</f>
        <v>8963</v>
      </c>
      <c r="U6" s="84">
        <f>'BAR BB| Open rates'!U6*0.82 + 25</f>
        <v>6503</v>
      </c>
      <c r="V6" s="84">
        <f>'BAR BB| Open rates'!V6*0.82 + 25</f>
        <v>6503</v>
      </c>
      <c r="W6" s="84">
        <f>'BAR BB| Open rates'!W6*0.82 + 25</f>
        <v>8142.9999999999991</v>
      </c>
      <c r="X6" s="84">
        <f>'BAR BB| Open rates'!X6*0.82 + 25</f>
        <v>8142.9999999999991</v>
      </c>
      <c r="Y6" s="84">
        <f>'BAR BB| Open rates'!Y6*0.82 + 25</f>
        <v>6503</v>
      </c>
      <c r="Z6" s="84">
        <f>'BAR BB| Open rates'!Z6*0.82 + 25</f>
        <v>7323</v>
      </c>
      <c r="AA6" s="84">
        <f>'BAR BB| Open rates'!AA6*0.82 + 25</f>
        <v>6503</v>
      </c>
      <c r="AB6" s="84">
        <f>'BAR BB| Open rates'!AB6*0.82 + 25</f>
        <v>7323</v>
      </c>
      <c r="AC6" s="84">
        <f>'BAR BB| Open rates'!AC6*0.82 + 25</f>
        <v>6503</v>
      </c>
      <c r="AD6" s="84">
        <f>'BAR BB| Open rates'!AD6*0.82 + 25</f>
        <v>7323</v>
      </c>
      <c r="AE6" s="84">
        <f>'BAR BB| Open rates'!AE6*0.82 + 25</f>
        <v>6503</v>
      </c>
      <c r="AF6" s="84">
        <f>'BAR BB| Open rates'!AF6*0.82 + 25</f>
        <v>7323</v>
      </c>
      <c r="AG6" s="84">
        <f>'BAR BB| Open rates'!AG6*0.82 + 25</f>
        <v>6503</v>
      </c>
      <c r="AH6" s="84">
        <f>'BAR BB| Open rates'!AH6*0.82 + 25</f>
        <v>6503</v>
      </c>
      <c r="AI6" s="84">
        <f>'BAR BB| Open rates'!AI6*0.82 + 25</f>
        <v>7323</v>
      </c>
      <c r="AJ6" s="84">
        <f>'BAR BB| Open rates'!AJ6*0.82 + 25</f>
        <v>7323</v>
      </c>
      <c r="AK6" s="84">
        <f>'BAR BB| Open rates'!AK6*0.82 + 25</f>
        <v>8142.9999999999991</v>
      </c>
      <c r="AL6" s="84">
        <f>'BAR BB| Open rates'!AL6*0.82 + 25</f>
        <v>7323</v>
      </c>
      <c r="AM6" s="84">
        <f>'BAR BB| Open rates'!AM6*0.82 + 25</f>
        <v>8142.9999999999991</v>
      </c>
      <c r="AN6" s="84">
        <f>'BAR BB| Open rates'!AN6*0.82 + 25</f>
        <v>7323</v>
      </c>
      <c r="AO6" s="84">
        <f>'BAR BB| Open rates'!AO6*0.82 + 25</f>
        <v>8142.9999999999991</v>
      </c>
      <c r="AP6" s="84">
        <f>'BAR BB| Open rates'!AP6*0.82 + 25</f>
        <v>7323</v>
      </c>
      <c r="AQ6" s="84">
        <f>'BAR BB| Open rates'!AQ6*0.82 + 25</f>
        <v>7323</v>
      </c>
      <c r="AR6" s="84">
        <f>'BAR BB| Open rates'!AR6*0.82 + 25</f>
        <v>7323</v>
      </c>
      <c r="AS6" s="84">
        <f>'BAR BB| Open rates'!AS6*0.82 + 25</f>
        <v>5683</v>
      </c>
      <c r="AT6" s="84">
        <f>'BAR BB| Open rates'!AT6*0.82 + 25</f>
        <v>6503</v>
      </c>
      <c r="AU6" s="84">
        <f>'BAR BB| Open rates'!AU6*0.82 + 25</f>
        <v>5683</v>
      </c>
      <c r="AV6" s="84">
        <f>'BAR BB| Open rates'!AV6*0.82 + 25</f>
        <v>6503</v>
      </c>
      <c r="AW6" s="84">
        <f>'BAR BB| Open rates'!AW6*0.82 + 25</f>
        <v>5683</v>
      </c>
      <c r="AX6" s="84">
        <f>'BAR BB| Open rates'!AX6*0.82 + 25</f>
        <v>6503</v>
      </c>
      <c r="AY6" s="84">
        <f>'BAR BB| Open rates'!AY6*0.82 + 25</f>
        <v>5683</v>
      </c>
      <c r="AZ6" s="84">
        <f>'BAR BB| Open rates'!AZ6*0.82 + 25</f>
        <v>6503</v>
      </c>
      <c r="BA6" s="84">
        <f>'BAR BB| Open rates'!BA6*0.82 + 25</f>
        <v>5683</v>
      </c>
    </row>
    <row r="7" spans="1:53" s="14" customFormat="1" ht="12" customHeight="1" x14ac:dyDescent="0.2">
      <c r="A7" s="33">
        <v>2</v>
      </c>
      <c r="B7" s="84">
        <f>'BAR BB| Open rates'!B7*0.82 + 25</f>
        <v>7487</v>
      </c>
      <c r="C7" s="84">
        <f>'BAR BB| Open rates'!C7*0.82 + 25</f>
        <v>7487</v>
      </c>
      <c r="D7" s="84">
        <f>'BAR BB| Open rates'!D7*0.82 + 25</f>
        <v>5601</v>
      </c>
      <c r="E7" s="84">
        <f>'BAR BB| Open rates'!E7*0.82 + 25</f>
        <v>6667</v>
      </c>
      <c r="F7" s="84">
        <f>'BAR BB| Open rates'!F7*0.82 + 25</f>
        <v>6667</v>
      </c>
      <c r="G7" s="84">
        <f>'BAR BB| Open rates'!G7*0.82 + 25</f>
        <v>6667</v>
      </c>
      <c r="H7" s="84">
        <f>'BAR BB| Open rates'!H7*0.82 + 25</f>
        <v>8307</v>
      </c>
      <c r="I7" s="84">
        <f>'BAR BB| Open rates'!I7*0.82 + 25</f>
        <v>5601</v>
      </c>
      <c r="J7" s="84">
        <f>'BAR BB| Open rates'!J7*0.82 + 25</f>
        <v>6667</v>
      </c>
      <c r="K7" s="84">
        <f>'BAR BB| Open rates'!K7*0.82 + 25</f>
        <v>5601</v>
      </c>
      <c r="L7" s="84">
        <f>'BAR BB| Open rates'!L7*0.82 + 25</f>
        <v>6667</v>
      </c>
      <c r="M7" s="84">
        <f>'BAR BB| Open rates'!M7*0.82 + 25</f>
        <v>6667</v>
      </c>
      <c r="N7" s="84">
        <f>'BAR BB| Open rates'!N7*0.82 + 25</f>
        <v>7487</v>
      </c>
      <c r="O7" s="84">
        <f>'BAR BB| Open rates'!O7*0.82 + 25</f>
        <v>7487</v>
      </c>
      <c r="P7" s="84">
        <f>'BAR BB| Open rates'!P7*0.82 + 25</f>
        <v>9127</v>
      </c>
      <c r="Q7" s="84">
        <f>'BAR BB| Open rates'!Q7*0.82 + 25</f>
        <v>7487</v>
      </c>
      <c r="R7" s="84">
        <f>'BAR BB| Open rates'!R7*0.82 + 25</f>
        <v>5601</v>
      </c>
      <c r="S7" s="84">
        <f>'BAR BB| Open rates'!S7*0.82 + 25</f>
        <v>5601</v>
      </c>
      <c r="T7" s="84">
        <f>'BAR BB| Open rates'!T7*0.82 + 25</f>
        <v>9947</v>
      </c>
      <c r="U7" s="84">
        <f>'BAR BB| Open rates'!U7*0.82 + 25</f>
        <v>7487</v>
      </c>
      <c r="V7" s="84">
        <f>'BAR BB| Open rates'!V7*0.82 + 25</f>
        <v>7487</v>
      </c>
      <c r="W7" s="84">
        <f>'BAR BB| Open rates'!W7*0.82 + 25</f>
        <v>9127</v>
      </c>
      <c r="X7" s="84">
        <f>'BAR BB| Open rates'!X7*0.82 + 25</f>
        <v>9127</v>
      </c>
      <c r="Y7" s="84">
        <f>'BAR BB| Open rates'!Y7*0.82 + 25</f>
        <v>7487</v>
      </c>
      <c r="Z7" s="84">
        <f>'BAR BB| Open rates'!Z7*0.82 + 25</f>
        <v>8307</v>
      </c>
      <c r="AA7" s="84">
        <f>'BAR BB| Open rates'!AA7*0.82 + 25</f>
        <v>7487</v>
      </c>
      <c r="AB7" s="84">
        <f>'BAR BB| Open rates'!AB7*0.82 + 25</f>
        <v>8307</v>
      </c>
      <c r="AC7" s="84">
        <f>'BAR BB| Open rates'!AC7*0.82 + 25</f>
        <v>7487</v>
      </c>
      <c r="AD7" s="84">
        <f>'BAR BB| Open rates'!AD7*0.82 + 25</f>
        <v>8307</v>
      </c>
      <c r="AE7" s="84">
        <f>'BAR BB| Open rates'!AE7*0.82 + 25</f>
        <v>7487</v>
      </c>
      <c r="AF7" s="84">
        <f>'BAR BB| Open rates'!AF7*0.82 + 25</f>
        <v>8307</v>
      </c>
      <c r="AG7" s="84">
        <f>'BAR BB| Open rates'!AG7*0.82 + 25</f>
        <v>7487</v>
      </c>
      <c r="AH7" s="84">
        <f>'BAR BB| Open rates'!AH7*0.82 + 25</f>
        <v>7487</v>
      </c>
      <c r="AI7" s="84">
        <f>'BAR BB| Open rates'!AI7*0.82 + 25</f>
        <v>8307</v>
      </c>
      <c r="AJ7" s="84">
        <f>'BAR BB| Open rates'!AJ7*0.82 + 25</f>
        <v>8307</v>
      </c>
      <c r="AK7" s="84">
        <f>'BAR BB| Open rates'!AK7*0.82 + 25</f>
        <v>9127</v>
      </c>
      <c r="AL7" s="84">
        <f>'BAR BB| Open rates'!AL7*0.82 + 25</f>
        <v>8307</v>
      </c>
      <c r="AM7" s="84">
        <f>'BAR BB| Open rates'!AM7*0.82 + 25</f>
        <v>9127</v>
      </c>
      <c r="AN7" s="84">
        <f>'BAR BB| Open rates'!AN7*0.82 + 25</f>
        <v>8307</v>
      </c>
      <c r="AO7" s="84">
        <f>'BAR BB| Open rates'!AO7*0.82 + 25</f>
        <v>9127</v>
      </c>
      <c r="AP7" s="84">
        <f>'BAR BB| Open rates'!AP7*0.82 + 25</f>
        <v>8307</v>
      </c>
      <c r="AQ7" s="84">
        <f>'BAR BB| Open rates'!AQ7*0.82 + 25</f>
        <v>8307</v>
      </c>
      <c r="AR7" s="84">
        <f>'BAR BB| Open rates'!AR7*0.82 + 25</f>
        <v>8307</v>
      </c>
      <c r="AS7" s="84">
        <f>'BAR BB| Open rates'!AS7*0.82 + 25</f>
        <v>6667</v>
      </c>
      <c r="AT7" s="84">
        <f>'BAR BB| Open rates'!AT7*0.82 + 25</f>
        <v>7487</v>
      </c>
      <c r="AU7" s="84">
        <f>'BAR BB| Open rates'!AU7*0.82 + 25</f>
        <v>6667</v>
      </c>
      <c r="AV7" s="84">
        <f>'BAR BB| Open rates'!AV7*0.82 + 25</f>
        <v>7487</v>
      </c>
      <c r="AW7" s="84">
        <f>'BAR BB| Open rates'!AW7*0.82 + 25</f>
        <v>6667</v>
      </c>
      <c r="AX7" s="84">
        <f>'BAR BB| Open rates'!AX7*0.82 + 25</f>
        <v>7487</v>
      </c>
      <c r="AY7" s="84">
        <f>'BAR BB| Open rates'!AY7*0.82 + 25</f>
        <v>6667</v>
      </c>
      <c r="AZ7" s="84">
        <f>'BAR BB| Open rates'!AZ7*0.82 + 25</f>
        <v>7487</v>
      </c>
      <c r="BA7" s="84">
        <f>'BAR BB| Open rates'!BA7*0.82 + 25</f>
        <v>6667</v>
      </c>
    </row>
    <row r="8" spans="1:53"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row>
    <row r="9" spans="1:53" s="14" customFormat="1" ht="12" customHeight="1" x14ac:dyDescent="0.2">
      <c r="A9" s="33">
        <v>1</v>
      </c>
      <c r="B9" s="84">
        <f>'BAR BB| Open rates'!B9*0.82 + 25</f>
        <v>8142.9999999999991</v>
      </c>
      <c r="C9" s="84">
        <f>'BAR BB| Open rates'!C9*0.82 + 25</f>
        <v>8142.9999999999991</v>
      </c>
      <c r="D9" s="84">
        <f>'BAR BB| Open rates'!D9*0.82 + 25</f>
        <v>6257</v>
      </c>
      <c r="E9" s="84">
        <f>'BAR BB| Open rates'!E9*0.82 + 25</f>
        <v>7323</v>
      </c>
      <c r="F9" s="84">
        <f>'BAR BB| Open rates'!F9*0.82 + 25</f>
        <v>7323</v>
      </c>
      <c r="G9" s="84">
        <f>'BAR BB| Open rates'!G9*0.82 + 25</f>
        <v>7323</v>
      </c>
      <c r="H9" s="84">
        <f>'BAR BB| Open rates'!H9*0.82 + 25</f>
        <v>8963</v>
      </c>
      <c r="I9" s="84">
        <f>'BAR BB| Open rates'!I9*0.82 + 25</f>
        <v>6257</v>
      </c>
      <c r="J9" s="84">
        <f>'BAR BB| Open rates'!J9*0.82 + 25</f>
        <v>7323</v>
      </c>
      <c r="K9" s="84">
        <f>'BAR BB| Open rates'!K9*0.82 + 25</f>
        <v>6257</v>
      </c>
      <c r="L9" s="84">
        <f>'BAR BB| Open rates'!L9*0.82 + 25</f>
        <v>7323</v>
      </c>
      <c r="M9" s="84">
        <f>'BAR BB| Open rates'!M9*0.82 + 25</f>
        <v>7323</v>
      </c>
      <c r="N9" s="84">
        <f>'BAR BB| Open rates'!N9*0.82 + 25</f>
        <v>8142.9999999999991</v>
      </c>
      <c r="O9" s="84">
        <f>'BAR BB| Open rates'!O9*0.82 + 25</f>
        <v>8142.9999999999991</v>
      </c>
      <c r="P9" s="84">
        <f>'BAR BB| Open rates'!P9*0.82 + 25</f>
        <v>9783</v>
      </c>
      <c r="Q9" s="84">
        <f>'BAR BB| Open rates'!Q9*0.82 + 25</f>
        <v>8142.9999999999991</v>
      </c>
      <c r="R9" s="84">
        <f>'BAR BB| Open rates'!R9*0.82 + 25</f>
        <v>6257</v>
      </c>
      <c r="S9" s="84">
        <f>'BAR BB| Open rates'!S9*0.82 + 25</f>
        <v>6257</v>
      </c>
      <c r="T9" s="84">
        <f>'BAR BB| Open rates'!T9*0.82 + 25</f>
        <v>10603</v>
      </c>
      <c r="U9" s="84">
        <f>'BAR BB| Open rates'!U9*0.82 + 25</f>
        <v>8142.9999999999991</v>
      </c>
      <c r="V9" s="84">
        <f>'BAR BB| Open rates'!V9*0.82 + 25</f>
        <v>8142.9999999999991</v>
      </c>
      <c r="W9" s="84">
        <f>'BAR BB| Open rates'!W9*0.82 + 25</f>
        <v>9783</v>
      </c>
      <c r="X9" s="84">
        <f>'BAR BB| Open rates'!X9*0.82 + 25</f>
        <v>9783</v>
      </c>
      <c r="Y9" s="84">
        <f>'BAR BB| Open rates'!Y9*0.82 + 25</f>
        <v>8142.9999999999991</v>
      </c>
      <c r="Z9" s="84">
        <f>'BAR BB| Open rates'!Z9*0.82 + 25</f>
        <v>8963</v>
      </c>
      <c r="AA9" s="84">
        <f>'BAR BB| Open rates'!AA9*0.82 + 25</f>
        <v>8142.9999999999991</v>
      </c>
      <c r="AB9" s="84">
        <f>'BAR BB| Open rates'!AB9*0.82 + 25</f>
        <v>8963</v>
      </c>
      <c r="AC9" s="84">
        <f>'BAR BB| Open rates'!AC9*0.82 + 25</f>
        <v>8142.9999999999991</v>
      </c>
      <c r="AD9" s="84">
        <f>'BAR BB| Open rates'!AD9*0.82 + 25</f>
        <v>8963</v>
      </c>
      <c r="AE9" s="84">
        <f>'BAR BB| Open rates'!AE9*0.82 + 25</f>
        <v>8142.9999999999991</v>
      </c>
      <c r="AF9" s="84">
        <f>'BAR BB| Open rates'!AF9*0.82 + 25</f>
        <v>8963</v>
      </c>
      <c r="AG9" s="84">
        <f>'BAR BB| Open rates'!AG9*0.82 + 25</f>
        <v>8142.9999999999991</v>
      </c>
      <c r="AH9" s="84">
        <f>'BAR BB| Open rates'!AH9*0.82 + 25</f>
        <v>8142.9999999999991</v>
      </c>
      <c r="AI9" s="84">
        <f>'BAR BB| Open rates'!AI9*0.82 + 25</f>
        <v>8963</v>
      </c>
      <c r="AJ9" s="84">
        <f>'BAR BB| Open rates'!AJ9*0.82 + 25</f>
        <v>8963</v>
      </c>
      <c r="AK9" s="84">
        <f>'BAR BB| Open rates'!AK9*0.82 + 25</f>
        <v>9783</v>
      </c>
      <c r="AL9" s="84">
        <f>'BAR BB| Open rates'!AL9*0.82 + 25</f>
        <v>8963</v>
      </c>
      <c r="AM9" s="84">
        <f>'BAR BB| Open rates'!AM9*0.82 + 25</f>
        <v>9783</v>
      </c>
      <c r="AN9" s="84">
        <f>'BAR BB| Open rates'!AN9*0.82 + 25</f>
        <v>8963</v>
      </c>
      <c r="AO9" s="84">
        <f>'BAR BB| Open rates'!AO9*0.82 + 25</f>
        <v>9783</v>
      </c>
      <c r="AP9" s="84">
        <f>'BAR BB| Open rates'!AP9*0.82 + 25</f>
        <v>8963</v>
      </c>
      <c r="AQ9" s="84">
        <f>'BAR BB| Open rates'!AQ9*0.82 + 25</f>
        <v>8963</v>
      </c>
      <c r="AR9" s="84">
        <f>'BAR BB| Open rates'!AR9*0.82 + 25</f>
        <v>8963</v>
      </c>
      <c r="AS9" s="84">
        <f>'BAR BB| Open rates'!AS9*0.82 + 25</f>
        <v>7323</v>
      </c>
      <c r="AT9" s="84">
        <f>'BAR BB| Open rates'!AT9*0.82 + 25</f>
        <v>8142.9999999999991</v>
      </c>
      <c r="AU9" s="84">
        <f>'BAR BB| Open rates'!AU9*0.82 + 25</f>
        <v>7323</v>
      </c>
      <c r="AV9" s="84">
        <f>'BAR BB| Open rates'!AV9*0.82 + 25</f>
        <v>8142.9999999999991</v>
      </c>
      <c r="AW9" s="84">
        <f>'BAR BB| Open rates'!AW9*0.82 + 25</f>
        <v>7323</v>
      </c>
      <c r="AX9" s="84">
        <f>'BAR BB| Open rates'!AX9*0.82 + 25</f>
        <v>8142.9999999999991</v>
      </c>
      <c r="AY9" s="84">
        <f>'BAR BB| Open rates'!AY9*0.82 + 25</f>
        <v>7323</v>
      </c>
      <c r="AZ9" s="84">
        <f>'BAR BB| Open rates'!AZ9*0.82 + 25</f>
        <v>8142.9999999999991</v>
      </c>
      <c r="BA9" s="84">
        <f>'BAR BB| Open rates'!BA9*0.82 + 25</f>
        <v>7323</v>
      </c>
    </row>
    <row r="10" spans="1:53" s="14" customFormat="1" ht="12" customHeight="1" x14ac:dyDescent="0.2">
      <c r="A10" s="33">
        <v>2</v>
      </c>
      <c r="B10" s="84">
        <f>'BAR BB| Open rates'!B10*0.82 + 25</f>
        <v>9127</v>
      </c>
      <c r="C10" s="84">
        <f>'BAR BB| Open rates'!C10*0.82 + 25</f>
        <v>9127</v>
      </c>
      <c r="D10" s="84">
        <f>'BAR BB| Open rates'!D10*0.82 + 25</f>
        <v>7241</v>
      </c>
      <c r="E10" s="84">
        <f>'BAR BB| Open rates'!E10*0.82 + 25</f>
        <v>8307</v>
      </c>
      <c r="F10" s="84">
        <f>'BAR BB| Open rates'!F10*0.82 + 25</f>
        <v>8307</v>
      </c>
      <c r="G10" s="84">
        <f>'BAR BB| Open rates'!G10*0.82 + 25</f>
        <v>8307</v>
      </c>
      <c r="H10" s="84">
        <f>'BAR BB| Open rates'!H10*0.82 + 25</f>
        <v>9947</v>
      </c>
      <c r="I10" s="84">
        <f>'BAR BB| Open rates'!I10*0.82 + 25</f>
        <v>7241</v>
      </c>
      <c r="J10" s="84">
        <f>'BAR BB| Open rates'!J10*0.82 + 25</f>
        <v>8307</v>
      </c>
      <c r="K10" s="84">
        <f>'BAR BB| Open rates'!K10*0.82 + 25</f>
        <v>7241</v>
      </c>
      <c r="L10" s="84">
        <f>'BAR BB| Open rates'!L10*0.82 + 25</f>
        <v>8307</v>
      </c>
      <c r="M10" s="84">
        <f>'BAR BB| Open rates'!M10*0.82 + 25</f>
        <v>8307</v>
      </c>
      <c r="N10" s="84">
        <f>'BAR BB| Open rates'!N10*0.82 + 25</f>
        <v>9127</v>
      </c>
      <c r="O10" s="84">
        <f>'BAR BB| Open rates'!O10*0.82 + 25</f>
        <v>9127</v>
      </c>
      <c r="P10" s="84">
        <f>'BAR BB| Open rates'!P10*0.82 + 25</f>
        <v>10767</v>
      </c>
      <c r="Q10" s="84">
        <f>'BAR BB| Open rates'!Q10*0.82 + 25</f>
        <v>9127</v>
      </c>
      <c r="R10" s="84">
        <f>'BAR BB| Open rates'!R10*0.82 + 25</f>
        <v>7241</v>
      </c>
      <c r="S10" s="84">
        <f>'BAR BB| Open rates'!S10*0.82 + 25</f>
        <v>7241</v>
      </c>
      <c r="T10" s="84">
        <f>'BAR BB| Open rates'!T10*0.82 + 25</f>
        <v>11587</v>
      </c>
      <c r="U10" s="84">
        <f>'BAR BB| Open rates'!U10*0.82 + 25</f>
        <v>9127</v>
      </c>
      <c r="V10" s="84">
        <f>'BAR BB| Open rates'!V10*0.82 + 25</f>
        <v>9127</v>
      </c>
      <c r="W10" s="84">
        <f>'BAR BB| Open rates'!W10*0.82 + 25</f>
        <v>10767</v>
      </c>
      <c r="X10" s="84">
        <f>'BAR BB| Open rates'!X10*0.82 + 25</f>
        <v>10767</v>
      </c>
      <c r="Y10" s="84">
        <f>'BAR BB| Open rates'!Y10*0.82 + 25</f>
        <v>9127</v>
      </c>
      <c r="Z10" s="84">
        <f>'BAR BB| Open rates'!Z10*0.82 + 25</f>
        <v>9947</v>
      </c>
      <c r="AA10" s="84">
        <f>'BAR BB| Open rates'!AA10*0.82 + 25</f>
        <v>9127</v>
      </c>
      <c r="AB10" s="84">
        <f>'BAR BB| Open rates'!AB10*0.82 + 25</f>
        <v>9947</v>
      </c>
      <c r="AC10" s="84">
        <f>'BAR BB| Open rates'!AC10*0.82 + 25</f>
        <v>9127</v>
      </c>
      <c r="AD10" s="84">
        <f>'BAR BB| Open rates'!AD10*0.82 + 25</f>
        <v>9947</v>
      </c>
      <c r="AE10" s="84">
        <f>'BAR BB| Open rates'!AE10*0.82 + 25</f>
        <v>9127</v>
      </c>
      <c r="AF10" s="84">
        <f>'BAR BB| Open rates'!AF10*0.82 + 25</f>
        <v>9947</v>
      </c>
      <c r="AG10" s="84">
        <f>'BAR BB| Open rates'!AG10*0.82 + 25</f>
        <v>9127</v>
      </c>
      <c r="AH10" s="84">
        <f>'BAR BB| Open rates'!AH10*0.82 + 25</f>
        <v>9127</v>
      </c>
      <c r="AI10" s="84">
        <f>'BAR BB| Open rates'!AI10*0.82 + 25</f>
        <v>9947</v>
      </c>
      <c r="AJ10" s="84">
        <f>'BAR BB| Open rates'!AJ10*0.82 + 25</f>
        <v>9947</v>
      </c>
      <c r="AK10" s="84">
        <f>'BAR BB| Open rates'!AK10*0.82 + 25</f>
        <v>10767</v>
      </c>
      <c r="AL10" s="84">
        <f>'BAR BB| Open rates'!AL10*0.82 + 25</f>
        <v>9947</v>
      </c>
      <c r="AM10" s="84">
        <f>'BAR BB| Open rates'!AM10*0.82 + 25</f>
        <v>10767</v>
      </c>
      <c r="AN10" s="84">
        <f>'BAR BB| Open rates'!AN10*0.82 + 25</f>
        <v>9947</v>
      </c>
      <c r="AO10" s="84">
        <f>'BAR BB| Open rates'!AO10*0.82 + 25</f>
        <v>10767</v>
      </c>
      <c r="AP10" s="84">
        <f>'BAR BB| Open rates'!AP10*0.82 + 25</f>
        <v>9947</v>
      </c>
      <c r="AQ10" s="84">
        <f>'BAR BB| Open rates'!AQ10*0.82 + 25</f>
        <v>9947</v>
      </c>
      <c r="AR10" s="84">
        <f>'BAR BB| Open rates'!AR10*0.82 + 25</f>
        <v>9947</v>
      </c>
      <c r="AS10" s="84">
        <f>'BAR BB| Open rates'!AS10*0.82 + 25</f>
        <v>8307</v>
      </c>
      <c r="AT10" s="84">
        <f>'BAR BB| Open rates'!AT10*0.82 + 25</f>
        <v>9127</v>
      </c>
      <c r="AU10" s="84">
        <f>'BAR BB| Open rates'!AU10*0.82 + 25</f>
        <v>8307</v>
      </c>
      <c r="AV10" s="84">
        <f>'BAR BB| Open rates'!AV10*0.82 + 25</f>
        <v>9127</v>
      </c>
      <c r="AW10" s="84">
        <f>'BAR BB| Open rates'!AW10*0.82 + 25</f>
        <v>8307</v>
      </c>
      <c r="AX10" s="84">
        <f>'BAR BB| Open rates'!AX10*0.82 + 25</f>
        <v>9127</v>
      </c>
      <c r="AY10" s="84">
        <f>'BAR BB| Open rates'!AY10*0.82 + 25</f>
        <v>8307</v>
      </c>
      <c r="AZ10" s="84">
        <f>'BAR BB| Open rates'!AZ10*0.82 + 25</f>
        <v>9127</v>
      </c>
      <c r="BA10" s="84">
        <f>'BAR BB| Open rates'!BA10*0.82 + 25</f>
        <v>8307</v>
      </c>
    </row>
    <row r="11" spans="1:53"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row>
    <row r="12" spans="1:53" s="14" customFormat="1" ht="12" customHeight="1" x14ac:dyDescent="0.2">
      <c r="A12" s="33">
        <v>1</v>
      </c>
      <c r="B12" s="84">
        <f>'BAR BB| Open rates'!B12*0.82 + 25</f>
        <v>8963</v>
      </c>
      <c r="C12" s="84">
        <f>'BAR BB| Open rates'!C12*0.82 + 25</f>
        <v>8963</v>
      </c>
      <c r="D12" s="84">
        <f>'BAR BB| Open rates'!D12*0.82 + 25</f>
        <v>7077</v>
      </c>
      <c r="E12" s="84">
        <f>'BAR BB| Open rates'!E12*0.82 + 25</f>
        <v>8142.9999999999991</v>
      </c>
      <c r="F12" s="84">
        <f>'BAR BB| Open rates'!F12*0.82 + 25</f>
        <v>8142.9999999999991</v>
      </c>
      <c r="G12" s="84">
        <f>'BAR BB| Open rates'!G12*0.82 + 25</f>
        <v>8142.9999999999991</v>
      </c>
      <c r="H12" s="84">
        <f>'BAR BB| Open rates'!H12*0.82 + 25</f>
        <v>9783</v>
      </c>
      <c r="I12" s="84">
        <f>'BAR BB| Open rates'!I12*0.82 + 25</f>
        <v>7077</v>
      </c>
      <c r="J12" s="84">
        <f>'BAR BB| Open rates'!J12*0.82 + 25</f>
        <v>8142.9999999999991</v>
      </c>
      <c r="K12" s="84">
        <f>'BAR BB| Open rates'!K12*0.82 + 25</f>
        <v>7077</v>
      </c>
      <c r="L12" s="84">
        <f>'BAR BB| Open rates'!L12*0.82 + 25</f>
        <v>8142.9999999999991</v>
      </c>
      <c r="M12" s="84">
        <f>'BAR BB| Open rates'!M12*0.82 + 25</f>
        <v>8142.9999999999991</v>
      </c>
      <c r="N12" s="84">
        <f>'BAR BB| Open rates'!N12*0.82 + 25</f>
        <v>8963</v>
      </c>
      <c r="O12" s="84">
        <f>'BAR BB| Open rates'!O12*0.82 + 25</f>
        <v>8963</v>
      </c>
      <c r="P12" s="84">
        <f>'BAR BB| Open rates'!P12*0.82 + 25</f>
        <v>10603</v>
      </c>
      <c r="Q12" s="84">
        <f>'BAR BB| Open rates'!Q12*0.82 + 25</f>
        <v>8963</v>
      </c>
      <c r="R12" s="84">
        <f>'BAR BB| Open rates'!R12*0.82 + 25</f>
        <v>7077</v>
      </c>
      <c r="S12" s="84">
        <f>'BAR BB| Open rates'!S12*0.82 + 25</f>
        <v>7077</v>
      </c>
      <c r="T12" s="84">
        <f>'BAR BB| Open rates'!T12*0.82 + 25</f>
        <v>11423</v>
      </c>
      <c r="U12" s="84">
        <f>'BAR BB| Open rates'!U12*0.82 + 25</f>
        <v>8963</v>
      </c>
      <c r="V12" s="84">
        <f>'BAR BB| Open rates'!V12*0.82 + 25</f>
        <v>8963</v>
      </c>
      <c r="W12" s="84">
        <f>'BAR BB| Open rates'!W12*0.82 + 25</f>
        <v>10603</v>
      </c>
      <c r="X12" s="84">
        <f>'BAR BB| Open rates'!X12*0.82 + 25</f>
        <v>10603</v>
      </c>
      <c r="Y12" s="84">
        <f>'BAR BB| Open rates'!Y12*0.82 + 25</f>
        <v>8963</v>
      </c>
      <c r="Z12" s="84">
        <f>'BAR BB| Open rates'!Z12*0.82 + 25</f>
        <v>9783</v>
      </c>
      <c r="AA12" s="84">
        <f>'BAR BB| Open rates'!AA12*0.82 + 25</f>
        <v>8963</v>
      </c>
      <c r="AB12" s="84">
        <f>'BAR BB| Open rates'!AB12*0.82 + 25</f>
        <v>9783</v>
      </c>
      <c r="AC12" s="84">
        <f>'BAR BB| Open rates'!AC12*0.82 + 25</f>
        <v>8963</v>
      </c>
      <c r="AD12" s="84">
        <f>'BAR BB| Open rates'!AD12*0.82 + 25</f>
        <v>9783</v>
      </c>
      <c r="AE12" s="84">
        <f>'BAR BB| Open rates'!AE12*0.82 + 25</f>
        <v>8963</v>
      </c>
      <c r="AF12" s="84">
        <f>'BAR BB| Open rates'!AF12*0.82 + 25</f>
        <v>9783</v>
      </c>
      <c r="AG12" s="84">
        <f>'BAR BB| Open rates'!AG12*0.82 + 25</f>
        <v>8963</v>
      </c>
      <c r="AH12" s="84">
        <f>'BAR BB| Open rates'!AH12*0.82 + 25</f>
        <v>8963</v>
      </c>
      <c r="AI12" s="84">
        <f>'BAR BB| Open rates'!AI12*0.82 + 25</f>
        <v>9783</v>
      </c>
      <c r="AJ12" s="84">
        <f>'BAR BB| Open rates'!AJ12*0.82 + 25</f>
        <v>9783</v>
      </c>
      <c r="AK12" s="84">
        <f>'BAR BB| Open rates'!AK12*0.82 + 25</f>
        <v>10603</v>
      </c>
      <c r="AL12" s="84">
        <f>'BAR BB| Open rates'!AL12*0.82 + 25</f>
        <v>9783</v>
      </c>
      <c r="AM12" s="84">
        <f>'BAR BB| Open rates'!AM12*0.82 + 25</f>
        <v>10603</v>
      </c>
      <c r="AN12" s="84">
        <f>'BAR BB| Open rates'!AN12*0.82 + 25</f>
        <v>9783</v>
      </c>
      <c r="AO12" s="84">
        <f>'BAR BB| Open rates'!AO12*0.82 + 25</f>
        <v>10603</v>
      </c>
      <c r="AP12" s="84">
        <f>'BAR BB| Open rates'!AP12*0.82 + 25</f>
        <v>9783</v>
      </c>
      <c r="AQ12" s="84">
        <f>'BAR BB| Open rates'!AQ12*0.82 + 25</f>
        <v>9783</v>
      </c>
      <c r="AR12" s="84">
        <f>'BAR BB| Open rates'!AR12*0.82 + 25</f>
        <v>9783</v>
      </c>
      <c r="AS12" s="84">
        <f>'BAR BB| Open rates'!AS12*0.82 + 25</f>
        <v>8142.9999999999991</v>
      </c>
      <c r="AT12" s="84">
        <f>'BAR BB| Open rates'!AT12*0.82 + 25</f>
        <v>8963</v>
      </c>
      <c r="AU12" s="84">
        <f>'BAR BB| Open rates'!AU12*0.82 + 25</f>
        <v>8142.9999999999991</v>
      </c>
      <c r="AV12" s="84">
        <f>'BAR BB| Open rates'!AV12*0.82 + 25</f>
        <v>8963</v>
      </c>
      <c r="AW12" s="84">
        <f>'BAR BB| Open rates'!AW12*0.82 + 25</f>
        <v>8142.9999999999991</v>
      </c>
      <c r="AX12" s="84">
        <f>'BAR BB| Open rates'!AX12*0.82 + 25</f>
        <v>8963</v>
      </c>
      <c r="AY12" s="84">
        <f>'BAR BB| Open rates'!AY12*0.82 + 25</f>
        <v>8142.9999999999991</v>
      </c>
      <c r="AZ12" s="84">
        <f>'BAR BB| Open rates'!AZ12*0.82 + 25</f>
        <v>8963</v>
      </c>
      <c r="BA12" s="84">
        <f>'BAR BB| Open rates'!BA12*0.82 + 25</f>
        <v>8142.9999999999991</v>
      </c>
    </row>
    <row r="13" spans="1:53" s="14" customFormat="1" ht="12" customHeight="1" x14ac:dyDescent="0.2">
      <c r="A13" s="33">
        <v>2</v>
      </c>
      <c r="B13" s="84">
        <f>'BAR BB| Open rates'!B13*0.82 + 25</f>
        <v>9947</v>
      </c>
      <c r="C13" s="84">
        <f>'BAR BB| Open rates'!C13*0.82 + 25</f>
        <v>9947</v>
      </c>
      <c r="D13" s="84">
        <f>'BAR BB| Open rates'!D13*0.82 + 25</f>
        <v>8060.9999999999991</v>
      </c>
      <c r="E13" s="84">
        <f>'BAR BB| Open rates'!E13*0.82 + 25</f>
        <v>9127</v>
      </c>
      <c r="F13" s="84">
        <f>'BAR BB| Open rates'!F13*0.82 + 25</f>
        <v>9127</v>
      </c>
      <c r="G13" s="84">
        <f>'BAR BB| Open rates'!G13*0.82 + 25</f>
        <v>9127</v>
      </c>
      <c r="H13" s="84">
        <f>'BAR BB| Open rates'!H13*0.82 + 25</f>
        <v>10767</v>
      </c>
      <c r="I13" s="84">
        <f>'BAR BB| Open rates'!I13*0.82 + 25</f>
        <v>8060.9999999999991</v>
      </c>
      <c r="J13" s="84">
        <f>'BAR BB| Open rates'!J13*0.82 + 25</f>
        <v>9127</v>
      </c>
      <c r="K13" s="84">
        <f>'BAR BB| Open rates'!K13*0.82 + 25</f>
        <v>8060.9999999999991</v>
      </c>
      <c r="L13" s="84">
        <f>'BAR BB| Open rates'!L13*0.82 + 25</f>
        <v>9127</v>
      </c>
      <c r="M13" s="84">
        <f>'BAR BB| Open rates'!M13*0.82 + 25</f>
        <v>9127</v>
      </c>
      <c r="N13" s="84">
        <f>'BAR BB| Open rates'!N13*0.82 + 25</f>
        <v>9947</v>
      </c>
      <c r="O13" s="84">
        <f>'BAR BB| Open rates'!O13*0.82 + 25</f>
        <v>9947</v>
      </c>
      <c r="P13" s="84">
        <f>'BAR BB| Open rates'!P13*0.82 + 25</f>
        <v>11587</v>
      </c>
      <c r="Q13" s="84">
        <f>'BAR BB| Open rates'!Q13*0.82 + 25</f>
        <v>9947</v>
      </c>
      <c r="R13" s="84">
        <f>'BAR BB| Open rates'!R13*0.82 + 25</f>
        <v>8060.9999999999991</v>
      </c>
      <c r="S13" s="84">
        <f>'BAR BB| Open rates'!S13*0.82 + 25</f>
        <v>8060.9999999999991</v>
      </c>
      <c r="T13" s="84">
        <f>'BAR BB| Open rates'!T13*0.82 + 25</f>
        <v>12407</v>
      </c>
      <c r="U13" s="84">
        <f>'BAR BB| Open rates'!U13*0.82 + 25</f>
        <v>9947</v>
      </c>
      <c r="V13" s="84">
        <f>'BAR BB| Open rates'!V13*0.82 + 25</f>
        <v>9947</v>
      </c>
      <c r="W13" s="84">
        <f>'BAR BB| Open rates'!W13*0.82 + 25</f>
        <v>11587</v>
      </c>
      <c r="X13" s="84">
        <f>'BAR BB| Open rates'!X13*0.82 + 25</f>
        <v>11587</v>
      </c>
      <c r="Y13" s="84">
        <f>'BAR BB| Open rates'!Y13*0.82 + 25</f>
        <v>9947</v>
      </c>
      <c r="Z13" s="84">
        <f>'BAR BB| Open rates'!Z13*0.82 + 25</f>
        <v>10767</v>
      </c>
      <c r="AA13" s="84">
        <f>'BAR BB| Open rates'!AA13*0.82 + 25</f>
        <v>9947</v>
      </c>
      <c r="AB13" s="84">
        <f>'BAR BB| Open rates'!AB13*0.82 + 25</f>
        <v>10767</v>
      </c>
      <c r="AC13" s="84">
        <f>'BAR BB| Open rates'!AC13*0.82 + 25</f>
        <v>9947</v>
      </c>
      <c r="AD13" s="84">
        <f>'BAR BB| Open rates'!AD13*0.82 + 25</f>
        <v>10767</v>
      </c>
      <c r="AE13" s="84">
        <f>'BAR BB| Open rates'!AE13*0.82 + 25</f>
        <v>9947</v>
      </c>
      <c r="AF13" s="84">
        <f>'BAR BB| Open rates'!AF13*0.82 + 25</f>
        <v>10767</v>
      </c>
      <c r="AG13" s="84">
        <f>'BAR BB| Open rates'!AG13*0.82 + 25</f>
        <v>9947</v>
      </c>
      <c r="AH13" s="84">
        <f>'BAR BB| Open rates'!AH13*0.82 + 25</f>
        <v>9947</v>
      </c>
      <c r="AI13" s="84">
        <f>'BAR BB| Open rates'!AI13*0.82 + 25</f>
        <v>10767</v>
      </c>
      <c r="AJ13" s="84">
        <f>'BAR BB| Open rates'!AJ13*0.82 + 25</f>
        <v>10767</v>
      </c>
      <c r="AK13" s="84">
        <f>'BAR BB| Open rates'!AK13*0.82 + 25</f>
        <v>11587</v>
      </c>
      <c r="AL13" s="84">
        <f>'BAR BB| Open rates'!AL13*0.82 + 25</f>
        <v>10767</v>
      </c>
      <c r="AM13" s="84">
        <f>'BAR BB| Open rates'!AM13*0.82 + 25</f>
        <v>11587</v>
      </c>
      <c r="AN13" s="84">
        <f>'BAR BB| Open rates'!AN13*0.82 + 25</f>
        <v>10767</v>
      </c>
      <c r="AO13" s="84">
        <f>'BAR BB| Open rates'!AO13*0.82 + 25</f>
        <v>11587</v>
      </c>
      <c r="AP13" s="84">
        <f>'BAR BB| Open rates'!AP13*0.82 + 25</f>
        <v>10767</v>
      </c>
      <c r="AQ13" s="84">
        <f>'BAR BB| Open rates'!AQ13*0.82 + 25</f>
        <v>10767</v>
      </c>
      <c r="AR13" s="84">
        <f>'BAR BB| Open rates'!AR13*0.82 + 25</f>
        <v>10767</v>
      </c>
      <c r="AS13" s="84">
        <f>'BAR BB| Open rates'!AS13*0.82 + 25</f>
        <v>9127</v>
      </c>
      <c r="AT13" s="84">
        <f>'BAR BB| Open rates'!AT13*0.82 + 25</f>
        <v>9947</v>
      </c>
      <c r="AU13" s="84">
        <f>'BAR BB| Open rates'!AU13*0.82 + 25</f>
        <v>9127</v>
      </c>
      <c r="AV13" s="84">
        <f>'BAR BB| Open rates'!AV13*0.82 + 25</f>
        <v>9947</v>
      </c>
      <c r="AW13" s="84">
        <f>'BAR BB| Open rates'!AW13*0.82 + 25</f>
        <v>9127</v>
      </c>
      <c r="AX13" s="84">
        <f>'BAR BB| Open rates'!AX13*0.82 + 25</f>
        <v>9947</v>
      </c>
      <c r="AY13" s="84">
        <f>'BAR BB| Open rates'!AY13*0.82 + 25</f>
        <v>9127</v>
      </c>
      <c r="AZ13" s="84">
        <f>'BAR BB| Open rates'!AZ13*0.82 + 25</f>
        <v>9947</v>
      </c>
      <c r="BA13" s="84">
        <f>'BAR BB| Open rates'!BA13*0.82 + 25</f>
        <v>9127</v>
      </c>
    </row>
    <row r="14" spans="1:53"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row>
    <row r="15" spans="1:53" s="14" customFormat="1" ht="12" customHeight="1" x14ac:dyDescent="0.2">
      <c r="A15" s="42" t="s">
        <v>159</v>
      </c>
      <c r="B15" s="84">
        <f>'BAR BB| Open rates'!B15*0.82 + 25</f>
        <v>11915</v>
      </c>
      <c r="C15" s="84">
        <f>'BAR BB| Open rates'!C15*0.82 + 25</f>
        <v>11915</v>
      </c>
      <c r="D15" s="84">
        <f>'BAR BB| Open rates'!D15*0.82 + 25</f>
        <v>10029</v>
      </c>
      <c r="E15" s="84">
        <f>'BAR BB| Open rates'!E15*0.82 + 25</f>
        <v>11095</v>
      </c>
      <c r="F15" s="84">
        <f>'BAR BB| Open rates'!F15*0.82 + 25</f>
        <v>11095</v>
      </c>
      <c r="G15" s="84">
        <f>'BAR BB| Open rates'!G15*0.82 + 25</f>
        <v>11095</v>
      </c>
      <c r="H15" s="84">
        <f>'BAR BB| Open rates'!H15*0.82 + 25</f>
        <v>12735</v>
      </c>
      <c r="I15" s="84">
        <f>'BAR BB| Open rates'!I15*0.82 + 25</f>
        <v>10029</v>
      </c>
      <c r="J15" s="84">
        <f>'BAR BB| Open rates'!J15*0.82 + 25</f>
        <v>11095</v>
      </c>
      <c r="K15" s="84">
        <f>'BAR BB| Open rates'!K15*0.82 + 25</f>
        <v>10029</v>
      </c>
      <c r="L15" s="84">
        <f>'BAR BB| Open rates'!L15*0.82 + 25</f>
        <v>11095</v>
      </c>
      <c r="M15" s="84">
        <f>'BAR BB| Open rates'!M15*0.82 + 25</f>
        <v>11095</v>
      </c>
      <c r="N15" s="84">
        <f>'BAR BB| Open rates'!N15*0.82 + 25</f>
        <v>11915</v>
      </c>
      <c r="O15" s="84">
        <f>'BAR BB| Open rates'!O15*0.82 + 25</f>
        <v>11915</v>
      </c>
      <c r="P15" s="84">
        <f>'BAR BB| Open rates'!P15*0.82 + 25</f>
        <v>13555</v>
      </c>
      <c r="Q15" s="84">
        <f>'BAR BB| Open rates'!Q15*0.82 + 25</f>
        <v>11915</v>
      </c>
      <c r="R15" s="84">
        <f>'BAR BB| Open rates'!R15*0.82 + 25</f>
        <v>10029</v>
      </c>
      <c r="S15" s="84">
        <f>'BAR BB| Open rates'!S15*0.82 + 25</f>
        <v>10029</v>
      </c>
      <c r="T15" s="84">
        <f>'BAR BB| Open rates'!T15*0.82 + 25</f>
        <v>14375</v>
      </c>
      <c r="U15" s="84">
        <f>'BAR BB| Open rates'!U15*0.82 + 25</f>
        <v>11915</v>
      </c>
      <c r="V15" s="84">
        <f>'BAR BB| Open rates'!V15*0.82 + 25</f>
        <v>11915</v>
      </c>
      <c r="W15" s="84">
        <f>'BAR BB| Open rates'!W15*0.82 + 25</f>
        <v>13555</v>
      </c>
      <c r="X15" s="84">
        <f>'BAR BB| Open rates'!X15*0.82 + 25</f>
        <v>13555</v>
      </c>
      <c r="Y15" s="84">
        <f>'BAR BB| Open rates'!Y15*0.82 + 25</f>
        <v>12735</v>
      </c>
      <c r="Z15" s="84">
        <f>'BAR BB| Open rates'!Z15*0.82 + 25</f>
        <v>13555</v>
      </c>
      <c r="AA15" s="84">
        <f>'BAR BB| Open rates'!AA15*0.82 + 25</f>
        <v>12735</v>
      </c>
      <c r="AB15" s="84">
        <f>'BAR BB| Open rates'!AB15*0.82 + 25</f>
        <v>13555</v>
      </c>
      <c r="AC15" s="84">
        <f>'BAR BB| Open rates'!AC15*0.82 + 25</f>
        <v>12735</v>
      </c>
      <c r="AD15" s="84">
        <f>'BAR BB| Open rates'!AD15*0.82 + 25</f>
        <v>13555</v>
      </c>
      <c r="AE15" s="84">
        <f>'BAR BB| Open rates'!AE15*0.82 + 25</f>
        <v>12735</v>
      </c>
      <c r="AF15" s="84">
        <f>'BAR BB| Open rates'!AF15*0.82 + 25</f>
        <v>13555</v>
      </c>
      <c r="AG15" s="84">
        <f>'BAR BB| Open rates'!AG15*0.82 + 25</f>
        <v>12735</v>
      </c>
      <c r="AH15" s="84">
        <f>'BAR BB| Open rates'!AH15*0.82 + 25</f>
        <v>12735</v>
      </c>
      <c r="AI15" s="84">
        <f>'BAR BB| Open rates'!AI15*0.82 + 25</f>
        <v>13555</v>
      </c>
      <c r="AJ15" s="84">
        <f>'BAR BB| Open rates'!AJ15*0.82 + 25</f>
        <v>13555</v>
      </c>
      <c r="AK15" s="84">
        <f>'BAR BB| Open rates'!AK15*0.82 + 25</f>
        <v>14375</v>
      </c>
      <c r="AL15" s="84">
        <f>'BAR BB| Open rates'!AL15*0.82 + 25</f>
        <v>13555</v>
      </c>
      <c r="AM15" s="84">
        <f>'BAR BB| Open rates'!AM15*0.82 + 25</f>
        <v>14375</v>
      </c>
      <c r="AN15" s="84">
        <f>'BAR BB| Open rates'!AN15*0.82 + 25</f>
        <v>13555</v>
      </c>
      <c r="AO15" s="84">
        <f>'BAR BB| Open rates'!AO15*0.82 + 25</f>
        <v>14375</v>
      </c>
      <c r="AP15" s="84">
        <f>'BAR BB| Open rates'!AP15*0.82 + 25</f>
        <v>13555</v>
      </c>
      <c r="AQ15" s="84">
        <f>'BAR BB| Open rates'!AQ15*0.82 + 25</f>
        <v>13555</v>
      </c>
      <c r="AR15" s="84">
        <f>'BAR BB| Open rates'!AR15*0.82 + 25</f>
        <v>12735</v>
      </c>
      <c r="AS15" s="84">
        <f>'BAR BB| Open rates'!AS15*0.82 + 25</f>
        <v>11095</v>
      </c>
      <c r="AT15" s="84">
        <f>'BAR BB| Open rates'!AT15*0.82 + 25</f>
        <v>11915</v>
      </c>
      <c r="AU15" s="84">
        <f>'BAR BB| Open rates'!AU15*0.82 + 25</f>
        <v>11095</v>
      </c>
      <c r="AV15" s="84">
        <f>'BAR BB| Open rates'!AV15*0.82 + 25</f>
        <v>11915</v>
      </c>
      <c r="AW15" s="84">
        <f>'BAR BB| Open rates'!AW15*0.82 + 25</f>
        <v>11095</v>
      </c>
      <c r="AX15" s="84">
        <f>'BAR BB| Open rates'!AX15*0.82 + 25</f>
        <v>11915</v>
      </c>
      <c r="AY15" s="84">
        <f>'BAR BB| Open rates'!AY15*0.82 + 25</f>
        <v>11095</v>
      </c>
      <c r="AZ15" s="84">
        <f>'BAR BB| Open rates'!AZ15*0.82 + 25</f>
        <v>11915</v>
      </c>
      <c r="BA15" s="84">
        <f>'BAR BB| Open rates'!BA15*0.82 + 25</f>
        <v>11095</v>
      </c>
    </row>
    <row r="16" spans="1:53" s="14" customFormat="1" ht="12" customHeight="1" x14ac:dyDescent="0.2">
      <c r="A16" s="33"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row>
    <row r="17" spans="1:53" s="14" customFormat="1" ht="12" customHeight="1" x14ac:dyDescent="0.2">
      <c r="A17" s="42" t="s">
        <v>159</v>
      </c>
      <c r="B17" s="84">
        <f>'BAR BB| Open rates'!B17*0.82 + 25</f>
        <v>12325</v>
      </c>
      <c r="C17" s="84">
        <f>'BAR BB| Open rates'!C17*0.82 + 25</f>
        <v>12325</v>
      </c>
      <c r="D17" s="84">
        <f>'BAR BB| Open rates'!D17*0.82 + 25</f>
        <v>10439</v>
      </c>
      <c r="E17" s="84">
        <f>'BAR BB| Open rates'!E17*0.82 + 25</f>
        <v>11505</v>
      </c>
      <c r="F17" s="84">
        <f>'BAR BB| Open rates'!F17*0.82 + 25</f>
        <v>11505</v>
      </c>
      <c r="G17" s="84">
        <f>'BAR BB| Open rates'!G17*0.82 + 25</f>
        <v>11505</v>
      </c>
      <c r="H17" s="84">
        <f>'BAR BB| Open rates'!H17*0.82 + 25</f>
        <v>13145</v>
      </c>
      <c r="I17" s="84">
        <f>'BAR BB| Open rates'!I17*0.82 + 25</f>
        <v>10439</v>
      </c>
      <c r="J17" s="84">
        <f>'BAR BB| Open rates'!J17*0.82 + 25</f>
        <v>11505</v>
      </c>
      <c r="K17" s="84">
        <f>'BAR BB| Open rates'!K17*0.82 + 25</f>
        <v>10439</v>
      </c>
      <c r="L17" s="84">
        <f>'BAR BB| Open rates'!L17*0.82 + 25</f>
        <v>11505</v>
      </c>
      <c r="M17" s="84">
        <f>'BAR BB| Open rates'!M17*0.82 + 25</f>
        <v>11505</v>
      </c>
      <c r="N17" s="84">
        <f>'BAR BB| Open rates'!N17*0.82 + 25</f>
        <v>12325</v>
      </c>
      <c r="O17" s="84">
        <f>'BAR BB| Open rates'!O17*0.82 + 25</f>
        <v>12325</v>
      </c>
      <c r="P17" s="84">
        <f>'BAR BB| Open rates'!P17*0.82 + 25</f>
        <v>13965</v>
      </c>
      <c r="Q17" s="84">
        <f>'BAR BB| Open rates'!Q17*0.82 + 25</f>
        <v>12325</v>
      </c>
      <c r="R17" s="84">
        <f>'BAR BB| Open rates'!R17*0.82 + 25</f>
        <v>10439</v>
      </c>
      <c r="S17" s="84">
        <f>'BAR BB| Open rates'!S17*0.82 + 25</f>
        <v>10439</v>
      </c>
      <c r="T17" s="84">
        <f>'BAR BB| Open rates'!T17*0.82 + 25</f>
        <v>14785</v>
      </c>
      <c r="U17" s="84">
        <f>'BAR BB| Open rates'!U17*0.82 + 25</f>
        <v>12325</v>
      </c>
      <c r="V17" s="84">
        <f>'BAR BB| Open rates'!V17*0.82 + 25</f>
        <v>12325</v>
      </c>
      <c r="W17" s="84">
        <f>'BAR BB| Open rates'!W17*0.82 + 25</f>
        <v>13965</v>
      </c>
      <c r="X17" s="84">
        <f>'BAR BB| Open rates'!X17*0.82 + 25</f>
        <v>13965</v>
      </c>
      <c r="Y17" s="84">
        <f>'BAR BB| Open rates'!Y17*0.82 + 25</f>
        <v>14375</v>
      </c>
      <c r="Z17" s="84">
        <f>'BAR BB| Open rates'!Z17*0.82 + 25</f>
        <v>15195</v>
      </c>
      <c r="AA17" s="84">
        <f>'BAR BB| Open rates'!AA17*0.82 + 25</f>
        <v>14375</v>
      </c>
      <c r="AB17" s="84">
        <f>'BAR BB| Open rates'!AB17*0.82 + 25</f>
        <v>15195</v>
      </c>
      <c r="AC17" s="84">
        <f>'BAR BB| Open rates'!AC17*0.82 + 25</f>
        <v>14375</v>
      </c>
      <c r="AD17" s="84">
        <f>'BAR BB| Open rates'!AD17*0.82 + 25</f>
        <v>15195</v>
      </c>
      <c r="AE17" s="84">
        <f>'BAR BB| Open rates'!AE17*0.82 + 25</f>
        <v>14375</v>
      </c>
      <c r="AF17" s="84">
        <f>'BAR BB| Open rates'!AF17*0.82 + 25</f>
        <v>15195</v>
      </c>
      <c r="AG17" s="84">
        <f>'BAR BB| Open rates'!AG17*0.82 + 25</f>
        <v>14375</v>
      </c>
      <c r="AH17" s="84">
        <f>'BAR BB| Open rates'!AH17*0.82 + 25</f>
        <v>14375</v>
      </c>
      <c r="AI17" s="84">
        <f>'BAR BB| Open rates'!AI17*0.82 + 25</f>
        <v>15195</v>
      </c>
      <c r="AJ17" s="84">
        <f>'BAR BB| Open rates'!AJ17*0.82 + 25</f>
        <v>15195</v>
      </c>
      <c r="AK17" s="84">
        <f>'BAR BB| Open rates'!AK17*0.82 + 25</f>
        <v>16014.999999999998</v>
      </c>
      <c r="AL17" s="84">
        <f>'BAR BB| Open rates'!AL17*0.82 + 25</f>
        <v>15195</v>
      </c>
      <c r="AM17" s="84">
        <f>'BAR BB| Open rates'!AM17*0.82 + 25</f>
        <v>16014.999999999998</v>
      </c>
      <c r="AN17" s="84">
        <f>'BAR BB| Open rates'!AN17*0.82 + 25</f>
        <v>15195</v>
      </c>
      <c r="AO17" s="84">
        <f>'BAR BB| Open rates'!AO17*0.82 + 25</f>
        <v>16014.999999999998</v>
      </c>
      <c r="AP17" s="84">
        <f>'BAR BB| Open rates'!AP17*0.82 + 25</f>
        <v>15195</v>
      </c>
      <c r="AQ17" s="84">
        <f>'BAR BB| Open rates'!AQ17*0.82 + 25</f>
        <v>15195</v>
      </c>
      <c r="AR17" s="84">
        <f>'BAR BB| Open rates'!AR17*0.82 + 25</f>
        <v>13145</v>
      </c>
      <c r="AS17" s="84">
        <f>'BAR BB| Open rates'!AS17*0.82 + 25</f>
        <v>11505</v>
      </c>
      <c r="AT17" s="84">
        <f>'BAR BB| Open rates'!AT17*0.82 + 25</f>
        <v>12325</v>
      </c>
      <c r="AU17" s="84">
        <f>'BAR BB| Open rates'!AU17*0.82 + 25</f>
        <v>11505</v>
      </c>
      <c r="AV17" s="84">
        <f>'BAR BB| Open rates'!AV17*0.82 + 25</f>
        <v>12325</v>
      </c>
      <c r="AW17" s="84">
        <f>'BAR BB| Open rates'!AW17*0.82 + 25</f>
        <v>11505</v>
      </c>
      <c r="AX17" s="84">
        <f>'BAR BB| Open rates'!AX17*0.82 + 25</f>
        <v>12325</v>
      </c>
      <c r="AY17" s="84">
        <f>'BAR BB| Open rates'!AY17*0.82 + 25</f>
        <v>11505</v>
      </c>
      <c r="AZ17" s="84">
        <f>'BAR BB| Open rates'!AZ17*0.82 + 25</f>
        <v>12325</v>
      </c>
      <c r="BA17" s="84">
        <f>'BAR BB| Open rates'!BA17*0.82 + 25</f>
        <v>11505</v>
      </c>
    </row>
    <row r="18" spans="1:53" s="14" customFormat="1" ht="12" customHeight="1" x14ac:dyDescent="0.2">
      <c r="A18" s="33"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row>
    <row r="19" spans="1:53" s="14" customFormat="1" ht="12" customHeight="1" x14ac:dyDescent="0.2">
      <c r="A19" s="42" t="s">
        <v>8</v>
      </c>
      <c r="B19" s="84">
        <f>'BAR BB| Open rates'!B19*0.82 + 25</f>
        <v>13883</v>
      </c>
      <c r="C19" s="84">
        <f>'BAR BB| Open rates'!C19*0.82 + 25</f>
        <v>13883</v>
      </c>
      <c r="D19" s="84">
        <f>'BAR BB| Open rates'!D19*0.82 + 25</f>
        <v>11997</v>
      </c>
      <c r="E19" s="84">
        <f>'BAR BB| Open rates'!E19*0.82 + 25</f>
        <v>13063</v>
      </c>
      <c r="F19" s="84">
        <f>'BAR BB| Open rates'!F19*0.82 + 25</f>
        <v>13063</v>
      </c>
      <c r="G19" s="84">
        <f>'BAR BB| Open rates'!G19*0.82 + 25</f>
        <v>13063</v>
      </c>
      <c r="H19" s="84">
        <f>'BAR BB| Open rates'!H19*0.82 + 25</f>
        <v>14703</v>
      </c>
      <c r="I19" s="84">
        <f>'BAR BB| Open rates'!I19*0.82 + 25</f>
        <v>11997</v>
      </c>
      <c r="J19" s="84">
        <f>'BAR BB| Open rates'!J19*0.82 + 25</f>
        <v>13063</v>
      </c>
      <c r="K19" s="84">
        <f>'BAR BB| Open rates'!K19*0.82 + 25</f>
        <v>11997</v>
      </c>
      <c r="L19" s="84">
        <f>'BAR BB| Open rates'!L19*0.82 + 25</f>
        <v>13063</v>
      </c>
      <c r="M19" s="84">
        <f>'BAR BB| Open rates'!M19*0.82 + 25</f>
        <v>13063</v>
      </c>
      <c r="N19" s="84">
        <f>'BAR BB| Open rates'!N19*0.82 + 25</f>
        <v>13883</v>
      </c>
      <c r="O19" s="84">
        <f>'BAR BB| Open rates'!O19*0.82 + 25</f>
        <v>13883</v>
      </c>
      <c r="P19" s="84">
        <f>'BAR BB| Open rates'!P19*0.82 + 25</f>
        <v>15522.999999999998</v>
      </c>
      <c r="Q19" s="84">
        <f>'BAR BB| Open rates'!Q19*0.82 + 25</f>
        <v>13883</v>
      </c>
      <c r="R19" s="84">
        <f>'BAR BB| Open rates'!R19*0.82 + 25</f>
        <v>11997</v>
      </c>
      <c r="S19" s="84">
        <f>'BAR BB| Open rates'!S19*0.82 + 25</f>
        <v>11997</v>
      </c>
      <c r="T19" s="84">
        <f>'BAR BB| Open rates'!T19*0.82 + 25</f>
        <v>16342.999999999998</v>
      </c>
      <c r="U19" s="84">
        <f>'BAR BB| Open rates'!U19*0.82 + 25</f>
        <v>13883</v>
      </c>
      <c r="V19" s="84">
        <f>'BAR BB| Open rates'!V19*0.82 + 25</f>
        <v>13883</v>
      </c>
      <c r="W19" s="84">
        <f>'BAR BB| Open rates'!W19*0.82 + 25</f>
        <v>15522.999999999998</v>
      </c>
      <c r="X19" s="84">
        <f>'BAR BB| Open rates'!X19*0.82 + 25</f>
        <v>15522.999999999998</v>
      </c>
      <c r="Y19" s="84">
        <f>'BAR BB| Open rates'!Y19*0.82 + 25</f>
        <v>18803</v>
      </c>
      <c r="Z19" s="84">
        <f>'BAR BB| Open rates'!Z19*0.82 + 25</f>
        <v>19623</v>
      </c>
      <c r="AA19" s="84">
        <f>'BAR BB| Open rates'!AA19*0.82 + 25</f>
        <v>18803</v>
      </c>
      <c r="AB19" s="84">
        <f>'BAR BB| Open rates'!AB19*0.82 + 25</f>
        <v>19623</v>
      </c>
      <c r="AC19" s="84">
        <f>'BAR BB| Open rates'!AC19*0.82 + 25</f>
        <v>18803</v>
      </c>
      <c r="AD19" s="84">
        <f>'BAR BB| Open rates'!AD19*0.82 + 25</f>
        <v>19623</v>
      </c>
      <c r="AE19" s="84">
        <f>'BAR BB| Open rates'!AE19*0.82 + 25</f>
        <v>18803</v>
      </c>
      <c r="AF19" s="84">
        <f>'BAR BB| Open rates'!AF19*0.82 + 25</f>
        <v>19623</v>
      </c>
      <c r="AG19" s="84">
        <f>'BAR BB| Open rates'!AG19*0.82 + 25</f>
        <v>18803</v>
      </c>
      <c r="AH19" s="84">
        <f>'BAR BB| Open rates'!AH19*0.82 + 25</f>
        <v>18803</v>
      </c>
      <c r="AI19" s="84">
        <f>'BAR BB| Open rates'!AI19*0.82 + 25</f>
        <v>19623</v>
      </c>
      <c r="AJ19" s="84">
        <f>'BAR BB| Open rates'!AJ19*0.82 + 25</f>
        <v>19623</v>
      </c>
      <c r="AK19" s="84">
        <f>'BAR BB| Open rates'!AK19*0.82 + 25</f>
        <v>20443</v>
      </c>
      <c r="AL19" s="84">
        <f>'BAR BB| Open rates'!AL19*0.82 + 25</f>
        <v>19623</v>
      </c>
      <c r="AM19" s="84">
        <f>'BAR BB| Open rates'!AM19*0.82 + 25</f>
        <v>20443</v>
      </c>
      <c r="AN19" s="84">
        <f>'BAR BB| Open rates'!AN19*0.82 + 25</f>
        <v>19623</v>
      </c>
      <c r="AO19" s="84">
        <f>'BAR BB| Open rates'!AO19*0.82 + 25</f>
        <v>20443</v>
      </c>
      <c r="AP19" s="84">
        <f>'BAR BB| Open rates'!AP19*0.82 + 25</f>
        <v>19623</v>
      </c>
      <c r="AQ19" s="84">
        <f>'BAR BB| Open rates'!AQ19*0.82 + 25</f>
        <v>19623</v>
      </c>
      <c r="AR19" s="84">
        <f>'BAR BB| Open rates'!AR19*0.82 + 25</f>
        <v>14703</v>
      </c>
      <c r="AS19" s="84">
        <f>'BAR BB| Open rates'!AS19*0.82 + 25</f>
        <v>13063</v>
      </c>
      <c r="AT19" s="84">
        <f>'BAR BB| Open rates'!AT19*0.82 + 25</f>
        <v>13883</v>
      </c>
      <c r="AU19" s="84">
        <f>'BAR BB| Open rates'!AU19*0.82 + 25</f>
        <v>13063</v>
      </c>
      <c r="AV19" s="84">
        <f>'BAR BB| Open rates'!AV19*0.82 + 25</f>
        <v>13883</v>
      </c>
      <c r="AW19" s="84">
        <f>'BAR BB| Open rates'!AW19*0.82 + 25</f>
        <v>13063</v>
      </c>
      <c r="AX19" s="84">
        <f>'BAR BB| Open rates'!AX19*0.82 + 25</f>
        <v>13883</v>
      </c>
      <c r="AY19" s="84">
        <f>'BAR BB| Open rates'!AY19*0.82 + 25</f>
        <v>13063</v>
      </c>
      <c r="AZ19" s="84">
        <f>'BAR BB| Open rates'!AZ19*0.82 + 25</f>
        <v>13883</v>
      </c>
      <c r="BA19" s="84">
        <f>'BAR BB| Open rates'!BA19*0.82 + 25</f>
        <v>13063</v>
      </c>
    </row>
    <row r="20" spans="1:53"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row>
    <row r="21" spans="1:53" s="14" customFormat="1" ht="12" customHeight="1" x14ac:dyDescent="0.2">
      <c r="A21" s="42" t="s">
        <v>8</v>
      </c>
      <c r="B21" s="84">
        <f>'BAR BB| Open rates'!B21*0.82 + 25</f>
        <v>18803</v>
      </c>
      <c r="C21" s="84">
        <f>'BAR BB| Open rates'!C21*0.82 + 25</f>
        <v>18803</v>
      </c>
      <c r="D21" s="84">
        <f>'BAR BB| Open rates'!D21*0.82 + 25</f>
        <v>16917</v>
      </c>
      <c r="E21" s="84">
        <f>'BAR BB| Open rates'!E21*0.82 + 25</f>
        <v>17983</v>
      </c>
      <c r="F21" s="84">
        <f>'BAR BB| Open rates'!F21*0.82 + 25</f>
        <v>17983</v>
      </c>
      <c r="G21" s="84">
        <f>'BAR BB| Open rates'!G21*0.82 + 25</f>
        <v>17983</v>
      </c>
      <c r="H21" s="84">
        <f>'BAR BB| Open rates'!H21*0.82 + 25</f>
        <v>19623</v>
      </c>
      <c r="I21" s="84">
        <f>'BAR BB| Open rates'!I21*0.82 + 25</f>
        <v>16917</v>
      </c>
      <c r="J21" s="84">
        <f>'BAR BB| Open rates'!J21*0.82 + 25</f>
        <v>17983</v>
      </c>
      <c r="K21" s="84">
        <f>'BAR BB| Open rates'!K21*0.82 + 25</f>
        <v>16917</v>
      </c>
      <c r="L21" s="84">
        <f>'BAR BB| Open rates'!L21*0.82 + 25</f>
        <v>17983</v>
      </c>
      <c r="M21" s="84">
        <f>'BAR BB| Open rates'!M21*0.82 + 25</f>
        <v>17983</v>
      </c>
      <c r="N21" s="84">
        <f>'BAR BB| Open rates'!N21*0.82 + 25</f>
        <v>18803</v>
      </c>
      <c r="O21" s="84">
        <f>'BAR BB| Open rates'!O21*0.82 + 25</f>
        <v>18803</v>
      </c>
      <c r="P21" s="84">
        <f>'BAR BB| Open rates'!P21*0.82 + 25</f>
        <v>20443</v>
      </c>
      <c r="Q21" s="84">
        <f>'BAR BB| Open rates'!Q21*0.82 + 25</f>
        <v>18803</v>
      </c>
      <c r="R21" s="84">
        <f>'BAR BB| Open rates'!R21*0.82 + 25</f>
        <v>16917</v>
      </c>
      <c r="S21" s="84">
        <f>'BAR BB| Open rates'!S21*0.82 + 25</f>
        <v>16917</v>
      </c>
      <c r="T21" s="84">
        <f>'BAR BB| Open rates'!T21*0.82 + 25</f>
        <v>21263</v>
      </c>
      <c r="U21" s="84">
        <f>'BAR BB| Open rates'!U21*0.82 + 25</f>
        <v>18803</v>
      </c>
      <c r="V21" s="84">
        <f>'BAR BB| Open rates'!V21*0.82 + 25</f>
        <v>18803</v>
      </c>
      <c r="W21" s="84">
        <f>'BAR BB| Open rates'!W21*0.82 + 25</f>
        <v>20443</v>
      </c>
      <c r="X21" s="84">
        <f>'BAR BB| Open rates'!X21*0.82 + 25</f>
        <v>20443</v>
      </c>
      <c r="Y21" s="84">
        <f>'BAR BB| Open rates'!Y21*0.82 + 25</f>
        <v>24543</v>
      </c>
      <c r="Z21" s="84">
        <f>'BAR BB| Open rates'!Z21*0.82 + 25</f>
        <v>25363</v>
      </c>
      <c r="AA21" s="84">
        <f>'BAR BB| Open rates'!AA21*0.82 + 25</f>
        <v>24543</v>
      </c>
      <c r="AB21" s="84">
        <f>'BAR BB| Open rates'!AB21*0.82 + 25</f>
        <v>25363</v>
      </c>
      <c r="AC21" s="84">
        <f>'BAR BB| Open rates'!AC21*0.82 + 25</f>
        <v>24543</v>
      </c>
      <c r="AD21" s="84">
        <f>'BAR BB| Open rates'!AD21*0.82 + 25</f>
        <v>25363</v>
      </c>
      <c r="AE21" s="84">
        <f>'BAR BB| Open rates'!AE21*0.82 + 25</f>
        <v>24543</v>
      </c>
      <c r="AF21" s="84">
        <f>'BAR BB| Open rates'!AF21*0.82 + 25</f>
        <v>25363</v>
      </c>
      <c r="AG21" s="84">
        <f>'BAR BB| Open rates'!AG21*0.82 + 25</f>
        <v>24543</v>
      </c>
      <c r="AH21" s="84">
        <f>'BAR BB| Open rates'!AH21*0.82 + 25</f>
        <v>24543</v>
      </c>
      <c r="AI21" s="84">
        <f>'BAR BB| Open rates'!AI21*0.82 + 25</f>
        <v>25363</v>
      </c>
      <c r="AJ21" s="84">
        <f>'BAR BB| Open rates'!AJ21*0.82 + 25</f>
        <v>25363</v>
      </c>
      <c r="AK21" s="84">
        <f>'BAR BB| Open rates'!AK21*0.82 + 25</f>
        <v>26183</v>
      </c>
      <c r="AL21" s="84">
        <f>'BAR BB| Open rates'!AL21*0.82 + 25</f>
        <v>25363</v>
      </c>
      <c r="AM21" s="84">
        <f>'BAR BB| Open rates'!AM21*0.82 + 25</f>
        <v>26183</v>
      </c>
      <c r="AN21" s="84">
        <f>'BAR BB| Open rates'!AN21*0.82 + 25</f>
        <v>25363</v>
      </c>
      <c r="AO21" s="84">
        <f>'BAR BB| Open rates'!AO21*0.82 + 25</f>
        <v>26183</v>
      </c>
      <c r="AP21" s="84">
        <f>'BAR BB| Open rates'!AP21*0.82 + 25</f>
        <v>25363</v>
      </c>
      <c r="AQ21" s="84">
        <f>'BAR BB| Open rates'!AQ21*0.82 + 25</f>
        <v>25363</v>
      </c>
      <c r="AR21" s="84">
        <f>'BAR BB| Open rates'!AR21*0.82 + 25</f>
        <v>19623</v>
      </c>
      <c r="AS21" s="84">
        <f>'BAR BB| Open rates'!AS21*0.82 + 25</f>
        <v>17983</v>
      </c>
      <c r="AT21" s="84">
        <f>'BAR BB| Open rates'!AT21*0.82 + 25</f>
        <v>18803</v>
      </c>
      <c r="AU21" s="84">
        <f>'BAR BB| Open rates'!AU21*0.82 + 25</f>
        <v>17983</v>
      </c>
      <c r="AV21" s="84">
        <f>'BAR BB| Open rates'!AV21*0.82 + 25</f>
        <v>18803</v>
      </c>
      <c r="AW21" s="84">
        <f>'BAR BB| Open rates'!AW21*0.82 + 25</f>
        <v>17983</v>
      </c>
      <c r="AX21" s="84">
        <f>'BAR BB| Open rates'!AX21*0.82 + 25</f>
        <v>18803</v>
      </c>
      <c r="AY21" s="84">
        <f>'BAR BB| Open rates'!AY21*0.82 + 25</f>
        <v>17983</v>
      </c>
      <c r="AZ21" s="84">
        <f>'BAR BB| Open rates'!AZ21*0.82 + 25</f>
        <v>18803</v>
      </c>
      <c r="BA21" s="84">
        <f>'BAR BB| Open rates'!BA21*0.82 + 25</f>
        <v>17983</v>
      </c>
    </row>
    <row r="22" spans="1:53" s="14" customFormat="1" ht="12" hidden="1" customHeight="1" x14ac:dyDescent="0.2">
      <c r="A22" s="134" t="s">
        <v>158</v>
      </c>
    </row>
    <row r="23" spans="1:53" s="14" customFormat="1" ht="12" hidden="1" customHeight="1" x14ac:dyDescent="0.2">
      <c r="A23" s="42" t="s">
        <v>8</v>
      </c>
    </row>
    <row r="24" spans="1:53" s="14" customFormat="1" ht="12" customHeight="1" x14ac:dyDescent="0.2">
      <c r="A24" s="123"/>
    </row>
    <row r="25" spans="1:53" s="14" customFormat="1" ht="12.75" customHeight="1" x14ac:dyDescent="0.2">
      <c r="A25" s="216" t="s">
        <v>157</v>
      </c>
    </row>
    <row r="26" spans="1:53" s="14" customFormat="1" ht="12.75" customHeight="1" x14ac:dyDescent="0.2">
      <c r="A26" s="216"/>
    </row>
    <row r="27" spans="1:53" s="11" customFormat="1" ht="12.75" customHeight="1" x14ac:dyDescent="0.2">
      <c r="A27" s="216"/>
    </row>
    <row r="28" spans="1:53" s="1" customFormat="1" x14ac:dyDescent="0.2"/>
    <row r="29" spans="1:53" s="76" customFormat="1" ht="12.75" customHeight="1" x14ac:dyDescent="0.2">
      <c r="A29" s="137" t="s">
        <v>58</v>
      </c>
    </row>
    <row r="30" spans="1:53" s="108" customFormat="1" ht="35.25" customHeight="1" x14ac:dyDescent="0.2">
      <c r="A30" s="150" t="s">
        <v>163</v>
      </c>
    </row>
    <row r="31" spans="1:53" s="108" customFormat="1" ht="35.25" customHeight="1" x14ac:dyDescent="0.2">
      <c r="A31" s="150" t="s">
        <v>190</v>
      </c>
    </row>
    <row r="32" spans="1:53" s="108" customFormat="1" ht="35.25" customHeight="1" x14ac:dyDescent="0.2">
      <c r="A32" s="150" t="s">
        <v>164</v>
      </c>
    </row>
    <row r="33" spans="1:1" s="108" customFormat="1" ht="13.5" customHeight="1" x14ac:dyDescent="0.2">
      <c r="A33" s="150" t="s">
        <v>165</v>
      </c>
    </row>
    <row r="34" spans="1:1" s="108" customFormat="1" ht="35.25" customHeight="1" x14ac:dyDescent="0.2">
      <c r="A34" s="150" t="s">
        <v>162</v>
      </c>
    </row>
    <row r="35" spans="1:1" s="108" customFormat="1" ht="35.25" customHeight="1" x14ac:dyDescent="0.2">
      <c r="A35" s="145" t="s">
        <v>173</v>
      </c>
    </row>
    <row r="36" spans="1:1" s="13" customFormat="1" ht="18" customHeight="1" thickBot="1" x14ac:dyDescent="0.25"/>
    <row r="37" spans="1:1" s="76" customFormat="1" x14ac:dyDescent="0.2">
      <c r="A37" s="85" t="s">
        <v>65</v>
      </c>
    </row>
    <row r="38" spans="1:1" s="13" customFormat="1" ht="108" customHeight="1" x14ac:dyDescent="0.2">
      <c r="A38" s="217" t="s">
        <v>227</v>
      </c>
    </row>
    <row r="39" spans="1:1" x14ac:dyDescent="0.2">
      <c r="A39" s="218"/>
    </row>
    <row r="40" spans="1:1" x14ac:dyDescent="0.2">
      <c r="A40" s="218"/>
    </row>
    <row r="41" spans="1:1" x14ac:dyDescent="0.2">
      <c r="A41" s="218"/>
    </row>
    <row r="42" spans="1:1" x14ac:dyDescent="0.2">
      <c r="A42" s="218"/>
    </row>
    <row r="43" spans="1:1" x14ac:dyDescent="0.2">
      <c r="A43" s="218"/>
    </row>
    <row r="44" spans="1:1" x14ac:dyDescent="0.2">
      <c r="A44" s="218"/>
    </row>
    <row r="45" spans="1:1" x14ac:dyDescent="0.2">
      <c r="A45" s="218"/>
    </row>
    <row r="46" spans="1:1" x14ac:dyDescent="0.2">
      <c r="A46" s="218"/>
    </row>
    <row r="47" spans="1:1" x14ac:dyDescent="0.2">
      <c r="A47" s="218"/>
    </row>
    <row r="48" spans="1:1" x14ac:dyDescent="0.2">
      <c r="A48" s="218"/>
    </row>
    <row r="49" spans="1:1" x14ac:dyDescent="0.2">
      <c r="A49" s="218"/>
    </row>
    <row r="50" spans="1:1" x14ac:dyDescent="0.2">
      <c r="A50" s="218"/>
    </row>
    <row r="51" spans="1:1" x14ac:dyDescent="0.2">
      <c r="A51" s="218"/>
    </row>
  </sheetData>
  <mergeCells count="2">
    <mergeCell ref="A25:A27"/>
    <mergeCell ref="A38:A51"/>
  </mergeCells>
  <pageMargins left="0.7" right="0.7" top="0.75" bottom="0.75" header="0.3" footer="0.3"/>
  <pageSetup paperSize="9" orientation="portrait" horizontalDpi="4294967295" verticalDpi="4294967295"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2"/>
  <sheetViews>
    <sheetView workbookViewId="0">
      <pane xSplit="1" topLeftCell="B1" activePane="topRight" state="frozen"/>
      <selection activeCell="A10" sqref="A10"/>
      <selection pane="topRight" activeCell="B1" sqref="B1:F1048576"/>
    </sheetView>
  </sheetViews>
  <sheetFormatPr defaultColWidth="10.140625" defaultRowHeight="12.75" x14ac:dyDescent="0.2"/>
  <cols>
    <col min="1" max="1" width="45.28515625" style="5" customWidth="1"/>
  </cols>
  <sheetData>
    <row r="1" spans="1:4" ht="24" x14ac:dyDescent="0.2">
      <c r="A1" s="47" t="s">
        <v>50</v>
      </c>
    </row>
    <row r="2" spans="1:4" ht="13.5" customHeight="1" x14ac:dyDescent="0.2">
      <c r="A2"/>
    </row>
    <row r="3" spans="1:4" hidden="1" x14ac:dyDescent="0.2">
      <c r="A3" s="164" t="s">
        <v>170</v>
      </c>
    </row>
    <row r="4" spans="1:4" ht="21.75" hidden="1" customHeight="1" x14ac:dyDescent="0.2">
      <c r="A4" s="165" t="s">
        <v>52</v>
      </c>
      <c r="B4" s="148" t="e">
        <f>'BAR BB| Open rates'!#REF!</f>
        <v>#REF!</v>
      </c>
      <c r="C4" s="148" t="e">
        <f>'BAR BB| Open rates'!#REF!</f>
        <v>#REF!</v>
      </c>
      <c r="D4" s="148" t="e">
        <f>'BAR BB| Open rates'!#REF!</f>
        <v>#REF!</v>
      </c>
    </row>
    <row r="5" spans="1:4" ht="21.75" hidden="1" customHeight="1" x14ac:dyDescent="0.2">
      <c r="A5" s="161"/>
      <c r="B5" s="148" t="e">
        <f>'BAR BB| Open rates'!#REF!</f>
        <v>#REF!</v>
      </c>
      <c r="C5" s="148" t="e">
        <f>'BAR BB| Open rates'!#REF!</f>
        <v>#REF!</v>
      </c>
      <c r="D5" s="148" t="e">
        <f>'BAR BB| Open rates'!#REF!</f>
        <v>#REF!</v>
      </c>
    </row>
    <row r="6" spans="1:4" s="11" customFormat="1" ht="12.75" hidden="1" customHeight="1" x14ac:dyDescent="0.2">
      <c r="A6" s="162" t="s">
        <v>53</v>
      </c>
      <c r="B6" s="159"/>
      <c r="C6" s="159"/>
      <c r="D6" s="159"/>
    </row>
    <row r="7" spans="1:4" s="11" customFormat="1" ht="12.75" hidden="1" customHeight="1" x14ac:dyDescent="0.2">
      <c r="A7" s="163">
        <v>1</v>
      </c>
      <c r="B7" s="160" t="e">
        <f>'BAR BB| Open rates'!#REF!</f>
        <v>#REF!</v>
      </c>
      <c r="C7" s="160" t="e">
        <f>'BAR BB| Open rates'!#REF!</f>
        <v>#REF!</v>
      </c>
      <c r="D7" s="160" t="e">
        <f>'BAR BB| Open rates'!#REF!</f>
        <v>#REF!</v>
      </c>
    </row>
    <row r="8" spans="1:4" s="11" customFormat="1" ht="12.75" hidden="1" customHeight="1" x14ac:dyDescent="0.2">
      <c r="A8" s="163">
        <v>2</v>
      </c>
      <c r="B8" s="160" t="e">
        <f>'BAR BB| Open rates'!#REF!</f>
        <v>#REF!</v>
      </c>
      <c r="C8" s="160" t="e">
        <f>'BAR BB| Open rates'!#REF!</f>
        <v>#REF!</v>
      </c>
      <c r="D8" s="160" t="e">
        <f>'BAR BB| Open rates'!#REF!</f>
        <v>#REF!</v>
      </c>
    </row>
    <row r="9" spans="1:4" s="11" customFormat="1" ht="12.75" hidden="1" customHeight="1" x14ac:dyDescent="0.2">
      <c r="A9" s="162" t="s">
        <v>54</v>
      </c>
      <c r="B9" s="160"/>
      <c r="C9" s="160"/>
      <c r="D9" s="160"/>
    </row>
    <row r="10" spans="1:4" s="11" customFormat="1" ht="12.75" hidden="1" customHeight="1" x14ac:dyDescent="0.2">
      <c r="A10" s="163">
        <v>1</v>
      </c>
      <c r="B10" s="160" t="e">
        <f>'BAR BB| Open rates'!#REF!</f>
        <v>#REF!</v>
      </c>
      <c r="C10" s="160" t="e">
        <f>'BAR BB| Open rates'!#REF!</f>
        <v>#REF!</v>
      </c>
      <c r="D10" s="160" t="e">
        <f>'BAR BB| Open rates'!#REF!</f>
        <v>#REF!</v>
      </c>
    </row>
    <row r="11" spans="1:4" s="11" customFormat="1" ht="12.75" hidden="1" customHeight="1" x14ac:dyDescent="0.2">
      <c r="A11" s="163">
        <v>2</v>
      </c>
      <c r="B11" s="160" t="e">
        <f>'BAR BB| Open rates'!#REF!</f>
        <v>#REF!</v>
      </c>
      <c r="C11" s="160" t="e">
        <f>'BAR BB| Open rates'!#REF!</f>
        <v>#REF!</v>
      </c>
      <c r="D11" s="160" t="e">
        <f>'BAR BB| Open rates'!#REF!</f>
        <v>#REF!</v>
      </c>
    </row>
    <row r="12" spans="1:4" s="11" customFormat="1" ht="12.75" hidden="1" customHeight="1" x14ac:dyDescent="0.2">
      <c r="A12" s="162" t="s">
        <v>151</v>
      </c>
      <c r="B12" s="160"/>
      <c r="C12" s="160"/>
      <c r="D12" s="160"/>
    </row>
    <row r="13" spans="1:4" s="11" customFormat="1" ht="12.75" hidden="1" customHeight="1" x14ac:dyDescent="0.2">
      <c r="A13" s="163">
        <v>1</v>
      </c>
      <c r="B13" s="160" t="e">
        <f>'BAR BB| Open rates'!#REF!</f>
        <v>#REF!</v>
      </c>
      <c r="C13" s="160" t="e">
        <f>'BAR BB| Open rates'!#REF!</f>
        <v>#REF!</v>
      </c>
      <c r="D13" s="160" t="e">
        <f>'BAR BB| Open rates'!#REF!</f>
        <v>#REF!</v>
      </c>
    </row>
    <row r="14" spans="1:4" s="11" customFormat="1" ht="12.75" hidden="1" customHeight="1" thickBot="1" x14ac:dyDescent="0.25">
      <c r="A14" s="163">
        <v>2</v>
      </c>
      <c r="B14" s="160" t="e">
        <f>'BAR BB| Open rates'!#REF!</f>
        <v>#REF!</v>
      </c>
      <c r="C14" s="160" t="e">
        <f>'BAR BB| Open rates'!#REF!</f>
        <v>#REF!</v>
      </c>
      <c r="D14" s="160" t="e">
        <f>'BAR BB| Open rates'!#REF!</f>
        <v>#REF!</v>
      </c>
    </row>
    <row r="15" spans="1:4" s="11" customFormat="1" ht="12.75" hidden="1" customHeight="1" x14ac:dyDescent="0.2">
      <c r="A15" s="167" t="s">
        <v>167</v>
      </c>
      <c r="B15" s="188">
        <v>2700</v>
      </c>
      <c r="C15" s="188">
        <v>2700</v>
      </c>
      <c r="D15" s="188">
        <v>2700</v>
      </c>
    </row>
    <row r="16" spans="1:4" s="11" customFormat="1" ht="12.75" hidden="1" customHeight="1" x14ac:dyDescent="0.2">
      <c r="A16" s="163" t="s">
        <v>168</v>
      </c>
      <c r="B16" s="185">
        <f t="shared" ref="B16" si="0">B15*2</f>
        <v>5400</v>
      </c>
      <c r="C16" s="185">
        <f t="shared" ref="C16:D16" si="1">C15*2</f>
        <v>5400</v>
      </c>
      <c r="D16" s="185">
        <f t="shared" si="1"/>
        <v>5400</v>
      </c>
    </row>
    <row r="17" spans="1:4" s="11" customFormat="1" ht="12.75" hidden="1" customHeight="1" thickBot="1" x14ac:dyDescent="0.25">
      <c r="A17" s="166" t="s">
        <v>169</v>
      </c>
      <c r="B17" s="185">
        <f t="shared" ref="B17" si="2">4000+B15</f>
        <v>6700</v>
      </c>
      <c r="C17" s="185">
        <f t="shared" ref="C17:D17" si="3">4000+C15</f>
        <v>6700</v>
      </c>
      <c r="D17" s="185">
        <f t="shared" si="3"/>
        <v>6700</v>
      </c>
    </row>
    <row r="18" spans="1:4" s="11" customFormat="1" ht="24" hidden="1" customHeight="1" x14ac:dyDescent="0.2">
      <c r="A18" s="135" t="s">
        <v>166</v>
      </c>
    </row>
    <row r="19" spans="1:4" s="11" customFormat="1" ht="12.75" hidden="1" customHeight="1" x14ac:dyDescent="0.2">
      <c r="A19" s="132" t="s">
        <v>177</v>
      </c>
    </row>
    <row r="20" spans="1:4" ht="21.75" hidden="1" customHeight="1" x14ac:dyDescent="0.2">
      <c r="A20" s="74" t="s">
        <v>52</v>
      </c>
      <c r="B20" s="73" t="e">
        <f t="shared" ref="B20:C20" si="4">B4</f>
        <v>#REF!</v>
      </c>
      <c r="C20" s="73" t="e">
        <f t="shared" si="4"/>
        <v>#REF!</v>
      </c>
      <c r="D20" s="73" t="e">
        <f t="shared" ref="D20" si="5">D4</f>
        <v>#REF!</v>
      </c>
    </row>
    <row r="21" spans="1:4" ht="21.75" hidden="1" customHeight="1" x14ac:dyDescent="0.2">
      <c r="A21" s="74"/>
      <c r="B21" s="73" t="e">
        <f t="shared" ref="B21:C21" si="6">B5</f>
        <v>#REF!</v>
      </c>
      <c r="C21" s="73" t="e">
        <f t="shared" si="6"/>
        <v>#REF!</v>
      </c>
      <c r="D21" s="73" t="e">
        <f t="shared" ref="D21" si="7">D5</f>
        <v>#REF!</v>
      </c>
    </row>
    <row r="22" spans="1:4" s="11" customFormat="1" ht="12.75" hidden="1" customHeight="1" x14ac:dyDescent="0.2">
      <c r="A22" s="33" t="s">
        <v>53</v>
      </c>
      <c r="B22" s="136"/>
      <c r="C22" s="136"/>
      <c r="D22" s="136"/>
    </row>
    <row r="23" spans="1:4" s="11" customFormat="1" ht="12.75" hidden="1" customHeight="1" x14ac:dyDescent="0.2">
      <c r="A23" s="42">
        <v>1</v>
      </c>
      <c r="B23" s="84" t="e">
        <f t="shared" ref="B23:C23" si="8">B7*0.9*0.87</f>
        <v>#REF!</v>
      </c>
      <c r="C23" s="84" t="e">
        <f t="shared" si="8"/>
        <v>#REF!</v>
      </c>
      <c r="D23" s="84" t="e">
        <f t="shared" ref="D23" si="9">D7*0.9*0.87</f>
        <v>#REF!</v>
      </c>
    </row>
    <row r="24" spans="1:4" s="11" customFormat="1" ht="12.75" hidden="1" customHeight="1" x14ac:dyDescent="0.2">
      <c r="A24" s="42">
        <v>2</v>
      </c>
      <c r="B24" s="84" t="e">
        <f t="shared" ref="B24:C24" si="10">B8*0.9*0.87</f>
        <v>#REF!</v>
      </c>
      <c r="C24" s="84" t="e">
        <f t="shared" si="10"/>
        <v>#REF!</v>
      </c>
      <c r="D24" s="84" t="e">
        <f t="shared" ref="D24" si="11">D8*0.9*0.87</f>
        <v>#REF!</v>
      </c>
    </row>
    <row r="25" spans="1:4" s="11" customFormat="1" ht="12.75" hidden="1" customHeight="1" x14ac:dyDescent="0.2">
      <c r="A25" s="33" t="s">
        <v>54</v>
      </c>
      <c r="B25" s="84"/>
      <c r="C25" s="84"/>
      <c r="D25" s="84"/>
    </row>
    <row r="26" spans="1:4" s="11" customFormat="1" ht="12.75" hidden="1" customHeight="1" x14ac:dyDescent="0.2">
      <c r="A26" s="42">
        <v>1</v>
      </c>
      <c r="B26" s="84" t="e">
        <f t="shared" ref="B26:C26" si="12">B10*0.9*0.87</f>
        <v>#REF!</v>
      </c>
      <c r="C26" s="84" t="e">
        <f t="shared" si="12"/>
        <v>#REF!</v>
      </c>
      <c r="D26" s="84" t="e">
        <f t="shared" ref="D26" si="13">D10*0.9*0.87</f>
        <v>#REF!</v>
      </c>
    </row>
    <row r="27" spans="1:4" s="11" customFormat="1" ht="12.75" hidden="1" customHeight="1" x14ac:dyDescent="0.2">
      <c r="A27" s="42">
        <v>2</v>
      </c>
      <c r="B27" s="84" t="e">
        <f t="shared" ref="B27:C27" si="14">B11*0.9*0.87</f>
        <v>#REF!</v>
      </c>
      <c r="C27" s="84" t="e">
        <f t="shared" si="14"/>
        <v>#REF!</v>
      </c>
      <c r="D27" s="84" t="e">
        <f t="shared" ref="D27" si="15">D11*0.9*0.87</f>
        <v>#REF!</v>
      </c>
    </row>
    <row r="28" spans="1:4" s="11" customFormat="1" ht="12.75" hidden="1" customHeight="1" x14ac:dyDescent="0.2">
      <c r="A28" s="33" t="s">
        <v>151</v>
      </c>
      <c r="B28" s="84"/>
      <c r="C28" s="84"/>
      <c r="D28" s="84"/>
    </row>
    <row r="29" spans="1:4" s="11" customFormat="1" ht="12.75" hidden="1" customHeight="1" x14ac:dyDescent="0.2">
      <c r="A29" s="42">
        <v>1</v>
      </c>
      <c r="B29" s="84" t="e">
        <f t="shared" ref="B29:C29" si="16">B13*0.9*0.87</f>
        <v>#REF!</v>
      </c>
      <c r="C29" s="84" t="e">
        <f t="shared" si="16"/>
        <v>#REF!</v>
      </c>
      <c r="D29" s="84" t="e">
        <f t="shared" ref="D29" si="17">D13*0.9*0.87</f>
        <v>#REF!</v>
      </c>
    </row>
    <row r="30" spans="1:4" s="11" customFormat="1" ht="12.75" hidden="1" customHeight="1" thickBot="1" x14ac:dyDescent="0.25">
      <c r="A30" s="169">
        <v>2</v>
      </c>
      <c r="B30" s="84" t="e">
        <f t="shared" ref="B30:C30" si="18">B14*0.9*0.87</f>
        <v>#REF!</v>
      </c>
      <c r="C30" s="84" t="e">
        <f t="shared" si="18"/>
        <v>#REF!</v>
      </c>
      <c r="D30" s="84" t="e">
        <f t="shared" ref="D30" si="19">D14*0.9*0.87</f>
        <v>#REF!</v>
      </c>
    </row>
    <row r="31" spans="1:4" s="11" customFormat="1" ht="12.75" hidden="1" customHeight="1" thickBot="1" x14ac:dyDescent="0.25">
      <c r="A31" s="170" t="s">
        <v>172</v>
      </c>
    </row>
    <row r="32" spans="1:4" s="11" customFormat="1" ht="12.75" hidden="1" customHeight="1" x14ac:dyDescent="0.2">
      <c r="A32" s="167" t="s">
        <v>167</v>
      </c>
      <c r="B32" s="186">
        <f t="shared" ref="B32:C32" si="20">B15*0.87</f>
        <v>2349</v>
      </c>
      <c r="C32" s="186">
        <f t="shared" si="20"/>
        <v>2349</v>
      </c>
      <c r="D32" s="186">
        <f t="shared" ref="D32" si="21">D15*0.87</f>
        <v>2349</v>
      </c>
    </row>
    <row r="33" spans="1:4" s="11" customFormat="1" ht="12.75" hidden="1" customHeight="1" x14ac:dyDescent="0.2">
      <c r="A33" s="163" t="s">
        <v>168</v>
      </c>
      <c r="B33" s="158">
        <f t="shared" ref="B33:C33" si="22">B32*2</f>
        <v>4698</v>
      </c>
      <c r="C33" s="158">
        <f t="shared" si="22"/>
        <v>4698</v>
      </c>
      <c r="D33" s="158">
        <f t="shared" ref="D33" si="23">D32*2</f>
        <v>4698</v>
      </c>
    </row>
    <row r="34" spans="1:4" s="11" customFormat="1" ht="12.75" hidden="1" customHeight="1" x14ac:dyDescent="0.2">
      <c r="A34" s="123"/>
    </row>
    <row r="35" spans="1:4" s="11" customFormat="1" ht="24" customHeight="1" x14ac:dyDescent="0.2">
      <c r="A35" s="135" t="s">
        <v>166</v>
      </c>
    </row>
    <row r="36" spans="1:4" s="11" customFormat="1" ht="12.75" customHeight="1" x14ac:dyDescent="0.2">
      <c r="A36" s="132" t="s">
        <v>178</v>
      </c>
    </row>
    <row r="37" spans="1:4" ht="21.75" customHeight="1" x14ac:dyDescent="0.2">
      <c r="A37" s="74" t="s">
        <v>52</v>
      </c>
      <c r="B37" s="73" t="e">
        <f t="shared" ref="B37:D37" si="24">B20</f>
        <v>#REF!</v>
      </c>
      <c r="C37" s="73" t="e">
        <f t="shared" si="24"/>
        <v>#REF!</v>
      </c>
      <c r="D37" s="73" t="e">
        <f t="shared" si="24"/>
        <v>#REF!</v>
      </c>
    </row>
    <row r="38" spans="1:4" ht="21.75" customHeight="1" x14ac:dyDescent="0.2">
      <c r="A38" s="74"/>
      <c r="B38" s="73" t="e">
        <f t="shared" ref="B38:D38" si="25">B21</f>
        <v>#REF!</v>
      </c>
      <c r="C38" s="73" t="e">
        <f t="shared" si="25"/>
        <v>#REF!</v>
      </c>
      <c r="D38" s="73" t="e">
        <f t="shared" si="25"/>
        <v>#REF!</v>
      </c>
    </row>
    <row r="39" spans="1:4" s="11" customFormat="1" ht="12.75" customHeight="1" x14ac:dyDescent="0.2">
      <c r="A39" s="33" t="s">
        <v>53</v>
      </c>
      <c r="B39" s="136"/>
      <c r="C39" s="136"/>
      <c r="D39" s="136"/>
    </row>
    <row r="40" spans="1:4" s="11" customFormat="1" ht="12.75" customHeight="1" x14ac:dyDescent="0.2">
      <c r="A40" s="42">
        <v>1</v>
      </c>
      <c r="B40" s="84" t="e">
        <f t="shared" ref="B40:D40" si="26">B23+B32</f>
        <v>#REF!</v>
      </c>
      <c r="C40" s="84" t="e">
        <f t="shared" si="26"/>
        <v>#REF!</v>
      </c>
      <c r="D40" s="84" t="e">
        <f t="shared" si="26"/>
        <v>#REF!</v>
      </c>
    </row>
    <row r="41" spans="1:4" s="11" customFormat="1" ht="12.75" customHeight="1" x14ac:dyDescent="0.2">
      <c r="A41" s="42">
        <v>2</v>
      </c>
      <c r="B41" s="84" t="e">
        <f t="shared" ref="B41:D41" si="27">B24+B33</f>
        <v>#REF!</v>
      </c>
      <c r="C41" s="84" t="e">
        <f t="shared" si="27"/>
        <v>#REF!</v>
      </c>
      <c r="D41" s="84" t="e">
        <f t="shared" si="27"/>
        <v>#REF!</v>
      </c>
    </row>
    <row r="42" spans="1:4" s="11" customFormat="1" ht="12.75" customHeight="1" x14ac:dyDescent="0.2">
      <c r="A42" s="33" t="s">
        <v>54</v>
      </c>
      <c r="B42" s="84"/>
      <c r="C42" s="84"/>
      <c r="D42" s="84"/>
    </row>
    <row r="43" spans="1:4" s="11" customFormat="1" ht="12.75" customHeight="1" x14ac:dyDescent="0.2">
      <c r="A43" s="42">
        <v>1</v>
      </c>
      <c r="B43" s="84" t="e">
        <f t="shared" ref="B43:D43" si="28">B26+B32</f>
        <v>#REF!</v>
      </c>
      <c r="C43" s="84" t="e">
        <f t="shared" si="28"/>
        <v>#REF!</v>
      </c>
      <c r="D43" s="84" t="e">
        <f t="shared" si="28"/>
        <v>#REF!</v>
      </c>
    </row>
    <row r="44" spans="1:4" s="11" customFormat="1" ht="12.75" customHeight="1" x14ac:dyDescent="0.2">
      <c r="A44" s="42">
        <v>2</v>
      </c>
      <c r="B44" s="84" t="e">
        <f t="shared" ref="B44:D44" si="29">B27+B33</f>
        <v>#REF!</v>
      </c>
      <c r="C44" s="84" t="e">
        <f t="shared" si="29"/>
        <v>#REF!</v>
      </c>
      <c r="D44" s="84" t="e">
        <f t="shared" si="29"/>
        <v>#REF!</v>
      </c>
    </row>
    <row r="45" spans="1:4" s="11" customFormat="1" ht="12.75" customHeight="1" x14ac:dyDescent="0.2">
      <c r="A45" s="33" t="s">
        <v>151</v>
      </c>
      <c r="B45" s="84"/>
      <c r="C45" s="84"/>
      <c r="D45" s="84"/>
    </row>
    <row r="46" spans="1:4" s="11" customFormat="1" ht="12.75" customHeight="1" x14ac:dyDescent="0.2">
      <c r="A46" s="42">
        <v>1</v>
      </c>
      <c r="B46" s="84" t="e">
        <f t="shared" ref="B46:D46" si="30">B29+B32</f>
        <v>#REF!</v>
      </c>
      <c r="C46" s="84" t="e">
        <f t="shared" si="30"/>
        <v>#REF!</v>
      </c>
      <c r="D46" s="84" t="e">
        <f t="shared" si="30"/>
        <v>#REF!</v>
      </c>
    </row>
    <row r="47" spans="1:4" s="11" customFormat="1" ht="12.75" customHeight="1" x14ac:dyDescent="0.2">
      <c r="A47" s="42">
        <v>2</v>
      </c>
      <c r="B47" s="84" t="e">
        <f t="shared" ref="B47:D47" si="31">B30+B33</f>
        <v>#REF!</v>
      </c>
      <c r="C47" s="84" t="e">
        <f t="shared" si="31"/>
        <v>#REF!</v>
      </c>
      <c r="D47" s="84" t="e">
        <f t="shared" si="31"/>
        <v>#REF!</v>
      </c>
    </row>
    <row r="48" spans="1:4" s="11" customFormat="1" ht="12" customHeight="1" x14ac:dyDescent="0.2">
      <c r="A48" s="123"/>
    </row>
    <row r="49" spans="1:2" x14ac:dyDescent="0.2">
      <c r="A49" s="216" t="s">
        <v>157</v>
      </c>
    </row>
    <row r="50" spans="1:2" x14ac:dyDescent="0.2">
      <c r="A50" s="216"/>
    </row>
    <row r="51" spans="1:2" x14ac:dyDescent="0.2">
      <c r="A51" s="123"/>
    </row>
    <row r="52" spans="1:2" s="11" customFormat="1" ht="12.75" customHeight="1" x14ac:dyDescent="0.2">
      <c r="A52" s="249" t="s">
        <v>209</v>
      </c>
      <c r="B52" s="250"/>
    </row>
    <row r="53" spans="1:2" s="11" customFormat="1" ht="12.75" customHeight="1" x14ac:dyDescent="0.2">
      <c r="A53" s="249"/>
      <c r="B53" s="250"/>
    </row>
    <row r="54" spans="1:2" s="11" customFormat="1" ht="12.75" customHeight="1" x14ac:dyDescent="0.2">
      <c r="A54" s="249"/>
      <c r="B54" s="250"/>
    </row>
    <row r="55" spans="1:2" s="11" customFormat="1" ht="12.75" customHeight="1" x14ac:dyDescent="0.2">
      <c r="A55" s="249"/>
      <c r="B55" s="250"/>
    </row>
    <row r="56" spans="1:2" s="11" customFormat="1" ht="12.75" customHeight="1" x14ac:dyDescent="0.2">
      <c r="A56" s="249"/>
      <c r="B56" s="250"/>
    </row>
    <row r="57" spans="1:2" s="11" customFormat="1" ht="12.75" customHeight="1" x14ac:dyDescent="0.2">
      <c r="A57" s="249"/>
      <c r="B57" s="250"/>
    </row>
    <row r="58" spans="1:2" s="11" customFormat="1" ht="12.75" customHeight="1" x14ac:dyDescent="0.2"/>
    <row r="59" spans="1:2" x14ac:dyDescent="0.2">
      <c r="A59" s="156" t="s">
        <v>80</v>
      </c>
    </row>
    <row r="60" spans="1:2" ht="34.5" customHeight="1" x14ac:dyDescent="0.2">
      <c r="A60" s="150" t="s">
        <v>211</v>
      </c>
    </row>
    <row r="61" spans="1:2" ht="34.5" customHeight="1" x14ac:dyDescent="0.2">
      <c r="A61" s="150" t="s">
        <v>233</v>
      </c>
    </row>
    <row r="62" spans="1:2" ht="12.75" customHeight="1" x14ac:dyDescent="0.2">
      <c r="A62"/>
    </row>
    <row r="63" spans="1:2" x14ac:dyDescent="0.2">
      <c r="A63" s="137" t="s">
        <v>58</v>
      </c>
    </row>
    <row r="64" spans="1:2" s="155" customFormat="1" ht="35.25" customHeight="1" x14ac:dyDescent="0.2">
      <c r="A64" s="138" t="s">
        <v>163</v>
      </c>
    </row>
    <row r="65" spans="1:1" s="155" customFormat="1" ht="35.25" customHeight="1" x14ac:dyDescent="0.2">
      <c r="A65" s="150" t="s">
        <v>190</v>
      </c>
    </row>
    <row r="66" spans="1:1" s="155" customFormat="1" ht="35.25" customHeight="1" x14ac:dyDescent="0.2">
      <c r="A66" s="138" t="s">
        <v>164</v>
      </c>
    </row>
    <row r="67" spans="1:1" s="155" customFormat="1" ht="13.5" customHeight="1" x14ac:dyDescent="0.2">
      <c r="A67" s="138" t="s">
        <v>165</v>
      </c>
    </row>
    <row r="68" spans="1:1" s="155" customFormat="1" ht="35.25" customHeight="1" x14ac:dyDescent="0.2">
      <c r="A68" s="138" t="s">
        <v>162</v>
      </c>
    </row>
    <row r="69" spans="1:1" ht="24" x14ac:dyDescent="0.2">
      <c r="A69" s="145" t="s">
        <v>173</v>
      </c>
    </row>
    <row r="70" spans="1:1" s="155" customFormat="1" ht="26.25" customHeight="1" x14ac:dyDescent="0.2">
      <c r="A70" s="157" t="s">
        <v>90</v>
      </c>
    </row>
    <row r="71" spans="1:1" s="155" customFormat="1" ht="12" customHeight="1" x14ac:dyDescent="0.2">
      <c r="A71" s="157"/>
    </row>
    <row r="72" spans="1:1" s="155" customFormat="1" ht="217.5" customHeight="1" x14ac:dyDescent="0.2">
      <c r="A72" s="187" t="s">
        <v>210</v>
      </c>
    </row>
    <row r="73" spans="1:1" s="155" customFormat="1" ht="13.5" customHeight="1" x14ac:dyDescent="0.2">
      <c r="A73" s="138"/>
    </row>
    <row r="74" spans="1:1" x14ac:dyDescent="0.2">
      <c r="A74" s="145"/>
    </row>
    <row r="75" spans="1:1" x14ac:dyDescent="0.2">
      <c r="A75" s="146"/>
    </row>
    <row r="76" spans="1:1" ht="24" x14ac:dyDescent="0.2">
      <c r="A76" s="156" t="s">
        <v>92</v>
      </c>
    </row>
    <row r="77" spans="1:1" ht="40.5" hidden="1" customHeight="1" x14ac:dyDescent="0.2">
      <c r="A77" s="175" t="s">
        <v>224</v>
      </c>
    </row>
    <row r="78" spans="1:1" s="11" customFormat="1" ht="53.25" customHeight="1" x14ac:dyDescent="0.2">
      <c r="A78" s="175" t="s">
        <v>212</v>
      </c>
    </row>
    <row r="79" spans="1:1" s="11" customFormat="1" ht="42" customHeight="1" x14ac:dyDescent="0.2">
      <c r="A79" s="175" t="s">
        <v>213</v>
      </c>
    </row>
    <row r="80" spans="1:1" x14ac:dyDescent="0.2">
      <c r="A80" s="13"/>
    </row>
    <row r="81" spans="1:1" x14ac:dyDescent="0.2">
      <c r="A81" s="139" t="s">
        <v>65</v>
      </c>
    </row>
    <row r="82" spans="1:1" ht="108" customHeight="1" x14ac:dyDescent="0.2">
      <c r="A82" s="152" t="s">
        <v>234</v>
      </c>
    </row>
    <row r="83" spans="1:1" x14ac:dyDescent="0.2">
      <c r="A83" s="133"/>
    </row>
    <row r="84" spans="1:1" x14ac:dyDescent="0.2">
      <c r="A84" s="143"/>
    </row>
    <row r="85" spans="1:1" x14ac:dyDescent="0.2">
      <c r="A85" s="143"/>
    </row>
    <row r="86" spans="1:1" x14ac:dyDescent="0.2">
      <c r="A86" s="143"/>
    </row>
    <row r="87" spans="1:1" x14ac:dyDescent="0.2">
      <c r="A87" s="143"/>
    </row>
    <row r="88" spans="1:1" x14ac:dyDescent="0.2">
      <c r="A88" s="143"/>
    </row>
    <row r="89" spans="1:1" x14ac:dyDescent="0.2">
      <c r="A89" s="143"/>
    </row>
    <row r="90" spans="1:1" x14ac:dyDescent="0.2">
      <c r="A90" s="143"/>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sheetData>
  <mergeCells count="2">
    <mergeCell ref="A49:A50"/>
    <mergeCell ref="A52:B57"/>
  </mergeCells>
  <pageMargins left="0.7" right="0.7" top="0.75" bottom="0.75" header="0.3" footer="0.3"/>
  <pageSetup paperSize="9"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2"/>
  <sheetViews>
    <sheetView topLeftCell="A19" workbookViewId="0">
      <pane xSplit="1" topLeftCell="B1" activePane="topRight" state="frozen"/>
      <selection activeCell="A10" sqref="A10"/>
      <selection pane="topRight" activeCell="B19" sqref="B1:F1048576"/>
    </sheetView>
  </sheetViews>
  <sheetFormatPr defaultColWidth="10.140625" defaultRowHeight="12.75" x14ac:dyDescent="0.2"/>
  <cols>
    <col min="1" max="1" width="45.28515625" style="5" customWidth="1"/>
  </cols>
  <sheetData>
    <row r="1" spans="1:4" ht="24" x14ac:dyDescent="0.2">
      <c r="A1" s="47" t="s">
        <v>50</v>
      </c>
    </row>
    <row r="2" spans="1:4" ht="13.5" customHeight="1" x14ac:dyDescent="0.2">
      <c r="A2"/>
    </row>
    <row r="3" spans="1:4" hidden="1" x14ac:dyDescent="0.2">
      <c r="A3" s="164" t="s">
        <v>170</v>
      </c>
    </row>
    <row r="4" spans="1:4" ht="21.75" hidden="1" customHeight="1" x14ac:dyDescent="0.2">
      <c r="A4" s="165" t="s">
        <v>52</v>
      </c>
      <c r="B4" s="148" t="e">
        <f>'BAR BB| Open rates'!#REF!</f>
        <v>#REF!</v>
      </c>
      <c r="C4" s="148" t="e">
        <f>'BAR BB| Open rates'!#REF!</f>
        <v>#REF!</v>
      </c>
      <c r="D4" s="148" t="e">
        <f>'BAR BB| Open rates'!#REF!</f>
        <v>#REF!</v>
      </c>
    </row>
    <row r="5" spans="1:4" ht="21.75" hidden="1" customHeight="1" x14ac:dyDescent="0.2">
      <c r="A5" s="161"/>
      <c r="B5" s="148" t="e">
        <f>'BAR BB| Open rates'!#REF!</f>
        <v>#REF!</v>
      </c>
      <c r="C5" s="148" t="e">
        <f>'BAR BB| Open rates'!#REF!</f>
        <v>#REF!</v>
      </c>
      <c r="D5" s="148" t="e">
        <f>'BAR BB| Open rates'!#REF!</f>
        <v>#REF!</v>
      </c>
    </row>
    <row r="6" spans="1:4" s="11" customFormat="1" ht="12.75" hidden="1" customHeight="1" x14ac:dyDescent="0.2">
      <c r="A6" s="162" t="s">
        <v>53</v>
      </c>
      <c r="B6" s="159"/>
      <c r="C6" s="159"/>
      <c r="D6" s="159"/>
    </row>
    <row r="7" spans="1:4" s="11" customFormat="1" ht="12.75" hidden="1" customHeight="1" x14ac:dyDescent="0.2">
      <c r="A7" s="163">
        <v>1</v>
      </c>
      <c r="B7" s="160" t="e">
        <f>'BAR BB| Open rates'!#REF!</f>
        <v>#REF!</v>
      </c>
      <c r="C7" s="160" t="e">
        <f>'BAR BB| Open rates'!#REF!</f>
        <v>#REF!</v>
      </c>
      <c r="D7" s="160" t="e">
        <f>'BAR BB| Open rates'!#REF!</f>
        <v>#REF!</v>
      </c>
    </row>
    <row r="8" spans="1:4" s="11" customFormat="1" ht="12.75" hidden="1" customHeight="1" x14ac:dyDescent="0.2">
      <c r="A8" s="163">
        <v>2</v>
      </c>
      <c r="B8" s="160" t="e">
        <f>'BAR BB| Open rates'!#REF!</f>
        <v>#REF!</v>
      </c>
      <c r="C8" s="160" t="e">
        <f>'BAR BB| Open rates'!#REF!</f>
        <v>#REF!</v>
      </c>
      <c r="D8" s="160" t="e">
        <f>'BAR BB| Open rates'!#REF!</f>
        <v>#REF!</v>
      </c>
    </row>
    <row r="9" spans="1:4" s="11" customFormat="1" ht="12.75" hidden="1" customHeight="1" x14ac:dyDescent="0.2">
      <c r="A9" s="162" t="s">
        <v>54</v>
      </c>
      <c r="B9" s="160"/>
      <c r="C9" s="160"/>
      <c r="D9" s="160"/>
    </row>
    <row r="10" spans="1:4" s="11" customFormat="1" ht="12.75" hidden="1" customHeight="1" x14ac:dyDescent="0.2">
      <c r="A10" s="163">
        <v>1</v>
      </c>
      <c r="B10" s="160" t="e">
        <f>'BAR BB| Open rates'!#REF!</f>
        <v>#REF!</v>
      </c>
      <c r="C10" s="160" t="e">
        <f>'BAR BB| Open rates'!#REF!</f>
        <v>#REF!</v>
      </c>
      <c r="D10" s="160" t="e">
        <f>'BAR BB| Open rates'!#REF!</f>
        <v>#REF!</v>
      </c>
    </row>
    <row r="11" spans="1:4" s="11" customFormat="1" ht="12.75" hidden="1" customHeight="1" x14ac:dyDescent="0.2">
      <c r="A11" s="163">
        <v>2</v>
      </c>
      <c r="B11" s="160" t="e">
        <f>'BAR BB| Open rates'!#REF!</f>
        <v>#REF!</v>
      </c>
      <c r="C11" s="160" t="e">
        <f>'BAR BB| Open rates'!#REF!</f>
        <v>#REF!</v>
      </c>
      <c r="D11" s="160" t="e">
        <f>'BAR BB| Open rates'!#REF!</f>
        <v>#REF!</v>
      </c>
    </row>
    <row r="12" spans="1:4" s="11" customFormat="1" ht="12.75" hidden="1" customHeight="1" x14ac:dyDescent="0.2">
      <c r="A12" s="162" t="s">
        <v>151</v>
      </c>
      <c r="B12" s="160"/>
      <c r="C12" s="160"/>
      <c r="D12" s="160"/>
    </row>
    <row r="13" spans="1:4" s="11" customFormat="1" ht="12.75" hidden="1" customHeight="1" x14ac:dyDescent="0.2">
      <c r="A13" s="163">
        <v>1</v>
      </c>
      <c r="B13" s="160" t="e">
        <f>'BAR BB| Open rates'!#REF!</f>
        <v>#REF!</v>
      </c>
      <c r="C13" s="160" t="e">
        <f>'BAR BB| Open rates'!#REF!</f>
        <v>#REF!</v>
      </c>
      <c r="D13" s="160" t="e">
        <f>'BAR BB| Open rates'!#REF!</f>
        <v>#REF!</v>
      </c>
    </row>
    <row r="14" spans="1:4" s="11" customFormat="1" ht="12.75" hidden="1" customHeight="1" thickBot="1" x14ac:dyDescent="0.25">
      <c r="A14" s="163">
        <v>2</v>
      </c>
      <c r="B14" s="160" t="e">
        <f>'BAR BB| Open rates'!#REF!</f>
        <v>#REF!</v>
      </c>
      <c r="C14" s="160" t="e">
        <f>'BAR BB| Open rates'!#REF!</f>
        <v>#REF!</v>
      </c>
      <c r="D14" s="160" t="e">
        <f>'BAR BB| Open rates'!#REF!</f>
        <v>#REF!</v>
      </c>
    </row>
    <row r="15" spans="1:4" s="11" customFormat="1" ht="12.75" hidden="1" customHeight="1" x14ac:dyDescent="0.2">
      <c r="A15" s="167" t="s">
        <v>167</v>
      </c>
      <c r="B15" s="188">
        <v>2700</v>
      </c>
      <c r="C15" s="188">
        <v>2700</v>
      </c>
      <c r="D15" s="188">
        <v>2700</v>
      </c>
    </row>
    <row r="16" spans="1:4" s="11" customFormat="1" ht="12.75" hidden="1" customHeight="1" x14ac:dyDescent="0.2">
      <c r="A16" s="163" t="s">
        <v>168</v>
      </c>
      <c r="B16" s="185">
        <f t="shared" ref="B16:C16" si="0">B15*2</f>
        <v>5400</v>
      </c>
      <c r="C16" s="185">
        <f t="shared" si="0"/>
        <v>5400</v>
      </c>
      <c r="D16" s="185">
        <f t="shared" ref="D16" si="1">D15*2</f>
        <v>5400</v>
      </c>
    </row>
    <row r="17" spans="1:4" s="11" customFormat="1" ht="12.75" hidden="1" customHeight="1" thickBot="1" x14ac:dyDescent="0.25">
      <c r="A17" s="166" t="s">
        <v>169</v>
      </c>
      <c r="B17" s="185">
        <f t="shared" ref="B17:C17" si="2">4000+B15</f>
        <v>6700</v>
      </c>
      <c r="C17" s="185">
        <f t="shared" si="2"/>
        <v>6700</v>
      </c>
      <c r="D17" s="185">
        <f t="shared" ref="D17" si="3">4000+D15</f>
        <v>6700</v>
      </c>
    </row>
    <row r="18" spans="1:4" s="11" customFormat="1" ht="24" hidden="1" customHeight="1" x14ac:dyDescent="0.2">
      <c r="A18" s="135" t="s">
        <v>166</v>
      </c>
    </row>
    <row r="19" spans="1:4" s="11" customFormat="1" ht="12.75" hidden="1" customHeight="1" x14ac:dyDescent="0.2">
      <c r="A19" s="132" t="s">
        <v>177</v>
      </c>
    </row>
    <row r="20" spans="1:4" ht="21.75" hidden="1" customHeight="1" x14ac:dyDescent="0.2">
      <c r="A20" s="74" t="s">
        <v>52</v>
      </c>
      <c r="B20" s="73" t="e">
        <f t="shared" ref="B20:D20" si="4">B4</f>
        <v>#REF!</v>
      </c>
      <c r="C20" s="73" t="e">
        <f t="shared" si="4"/>
        <v>#REF!</v>
      </c>
      <c r="D20" s="73" t="e">
        <f t="shared" si="4"/>
        <v>#REF!</v>
      </c>
    </row>
    <row r="21" spans="1:4" ht="21.75" hidden="1" customHeight="1" x14ac:dyDescent="0.2">
      <c r="A21" s="74"/>
      <c r="B21" s="73" t="e">
        <f t="shared" ref="B21:D21" si="5">B5</f>
        <v>#REF!</v>
      </c>
      <c r="C21" s="73" t="e">
        <f t="shared" si="5"/>
        <v>#REF!</v>
      </c>
      <c r="D21" s="73" t="e">
        <f t="shared" si="5"/>
        <v>#REF!</v>
      </c>
    </row>
    <row r="22" spans="1:4" s="11" customFormat="1" ht="12.75" hidden="1" customHeight="1" x14ac:dyDescent="0.2">
      <c r="A22" s="33" t="s">
        <v>53</v>
      </c>
      <c r="B22" s="136"/>
      <c r="C22" s="136"/>
      <c r="D22" s="136"/>
    </row>
    <row r="23" spans="1:4" s="11" customFormat="1" ht="12.75" hidden="1" customHeight="1" x14ac:dyDescent="0.2">
      <c r="A23" s="42">
        <v>1</v>
      </c>
      <c r="B23" s="84" t="e">
        <f t="shared" ref="B23:D23" si="6">B7*0.9*0.87</f>
        <v>#REF!</v>
      </c>
      <c r="C23" s="84" t="e">
        <f t="shared" si="6"/>
        <v>#REF!</v>
      </c>
      <c r="D23" s="84" t="e">
        <f t="shared" si="6"/>
        <v>#REF!</v>
      </c>
    </row>
    <row r="24" spans="1:4" s="11" customFormat="1" ht="12.75" hidden="1" customHeight="1" x14ac:dyDescent="0.2">
      <c r="A24" s="42">
        <v>2</v>
      </c>
      <c r="B24" s="84" t="e">
        <f t="shared" ref="B24:D24" si="7">B8*0.9*0.87</f>
        <v>#REF!</v>
      </c>
      <c r="C24" s="84" t="e">
        <f t="shared" si="7"/>
        <v>#REF!</v>
      </c>
      <c r="D24" s="84" t="e">
        <f t="shared" si="7"/>
        <v>#REF!</v>
      </c>
    </row>
    <row r="25" spans="1:4" s="11" customFormat="1" ht="12.75" hidden="1" customHeight="1" x14ac:dyDescent="0.2">
      <c r="A25" s="33" t="s">
        <v>54</v>
      </c>
      <c r="B25" s="84"/>
      <c r="C25" s="84"/>
      <c r="D25" s="84"/>
    </row>
    <row r="26" spans="1:4" s="11" customFormat="1" ht="12.75" hidden="1" customHeight="1" x14ac:dyDescent="0.2">
      <c r="A26" s="42">
        <v>1</v>
      </c>
      <c r="B26" s="84" t="e">
        <f t="shared" ref="B26:D26" si="8">B10*0.9*0.87</f>
        <v>#REF!</v>
      </c>
      <c r="C26" s="84" t="e">
        <f t="shared" si="8"/>
        <v>#REF!</v>
      </c>
      <c r="D26" s="84" t="e">
        <f t="shared" si="8"/>
        <v>#REF!</v>
      </c>
    </row>
    <row r="27" spans="1:4" s="11" customFormat="1" ht="12.75" hidden="1" customHeight="1" x14ac:dyDescent="0.2">
      <c r="A27" s="42">
        <v>2</v>
      </c>
      <c r="B27" s="84" t="e">
        <f t="shared" ref="B27:D27" si="9">B11*0.9*0.87</f>
        <v>#REF!</v>
      </c>
      <c r="C27" s="84" t="e">
        <f t="shared" si="9"/>
        <v>#REF!</v>
      </c>
      <c r="D27" s="84" t="e">
        <f t="shared" si="9"/>
        <v>#REF!</v>
      </c>
    </row>
    <row r="28" spans="1:4" s="11" customFormat="1" ht="12.75" hidden="1" customHeight="1" x14ac:dyDescent="0.2">
      <c r="A28" s="33" t="s">
        <v>151</v>
      </c>
      <c r="B28" s="84"/>
      <c r="C28" s="84"/>
      <c r="D28" s="84"/>
    </row>
    <row r="29" spans="1:4" s="11" customFormat="1" ht="12.75" hidden="1" customHeight="1" x14ac:dyDescent="0.2">
      <c r="A29" s="42">
        <v>1</v>
      </c>
      <c r="B29" s="84" t="e">
        <f t="shared" ref="B29:D29" si="10">B13*0.9*0.87</f>
        <v>#REF!</v>
      </c>
      <c r="C29" s="84" t="e">
        <f t="shared" si="10"/>
        <v>#REF!</v>
      </c>
      <c r="D29" s="84" t="e">
        <f t="shared" si="10"/>
        <v>#REF!</v>
      </c>
    </row>
    <row r="30" spans="1:4" s="11" customFormat="1" ht="12.75" hidden="1" customHeight="1" thickBot="1" x14ac:dyDescent="0.25">
      <c r="A30" s="169">
        <v>2</v>
      </c>
      <c r="B30" s="84" t="e">
        <f t="shared" ref="B30:D30" si="11">B14*0.9*0.87</f>
        <v>#REF!</v>
      </c>
      <c r="C30" s="84" t="e">
        <f t="shared" si="11"/>
        <v>#REF!</v>
      </c>
      <c r="D30" s="84" t="e">
        <f t="shared" si="11"/>
        <v>#REF!</v>
      </c>
    </row>
    <row r="31" spans="1:4" s="11" customFormat="1" ht="12.75" hidden="1" customHeight="1" thickBot="1" x14ac:dyDescent="0.25">
      <c r="A31" s="170" t="s">
        <v>172</v>
      </c>
    </row>
    <row r="32" spans="1:4" s="11" customFormat="1" ht="12.75" hidden="1" customHeight="1" x14ac:dyDescent="0.2">
      <c r="A32" s="167" t="s">
        <v>167</v>
      </c>
      <c r="B32" s="186">
        <f t="shared" ref="B32:C32" si="12">B15*0.87</f>
        <v>2349</v>
      </c>
      <c r="C32" s="186">
        <f t="shared" si="12"/>
        <v>2349</v>
      </c>
      <c r="D32" s="186">
        <f t="shared" ref="D32" si="13">D15*0.87</f>
        <v>2349</v>
      </c>
    </row>
    <row r="33" spans="1:4" s="11" customFormat="1" ht="12.75" hidden="1" customHeight="1" x14ac:dyDescent="0.2">
      <c r="A33" s="163" t="s">
        <v>168</v>
      </c>
      <c r="B33" s="158">
        <f t="shared" ref="B33:C33" si="14">B32*2</f>
        <v>4698</v>
      </c>
      <c r="C33" s="158">
        <f t="shared" si="14"/>
        <v>4698</v>
      </c>
      <c r="D33" s="158">
        <f t="shared" ref="D33" si="15">D32*2</f>
        <v>4698</v>
      </c>
    </row>
    <row r="34" spans="1:4" s="11" customFormat="1" ht="12.75" customHeight="1" x14ac:dyDescent="0.2">
      <c r="A34" s="123"/>
    </row>
    <row r="35" spans="1:4" s="11" customFormat="1" ht="24" customHeight="1" x14ac:dyDescent="0.2">
      <c r="A35" s="135" t="s">
        <v>166</v>
      </c>
    </row>
    <row r="36" spans="1:4" s="11" customFormat="1" ht="12.75" customHeight="1" x14ac:dyDescent="0.2">
      <c r="A36" s="132" t="s">
        <v>240</v>
      </c>
    </row>
    <row r="37" spans="1:4" ht="21.75" customHeight="1" x14ac:dyDescent="0.2">
      <c r="A37" s="74" t="s">
        <v>52</v>
      </c>
      <c r="B37" s="73" t="e">
        <f t="shared" ref="B37:D37" si="16">B20</f>
        <v>#REF!</v>
      </c>
      <c r="C37" s="73" t="e">
        <f t="shared" si="16"/>
        <v>#REF!</v>
      </c>
      <c r="D37" s="73" t="e">
        <f t="shared" si="16"/>
        <v>#REF!</v>
      </c>
    </row>
    <row r="38" spans="1:4" ht="21.75" customHeight="1" x14ac:dyDescent="0.2">
      <c r="A38" s="74"/>
      <c r="B38" s="73" t="e">
        <f t="shared" ref="B38:D38" si="17">B21</f>
        <v>#REF!</v>
      </c>
      <c r="C38" s="73" t="e">
        <f t="shared" si="17"/>
        <v>#REF!</v>
      </c>
      <c r="D38" s="73" t="e">
        <f t="shared" si="17"/>
        <v>#REF!</v>
      </c>
    </row>
    <row r="39" spans="1:4" s="11" customFormat="1" ht="12.75" customHeight="1" x14ac:dyDescent="0.2">
      <c r="A39" s="33" t="s">
        <v>53</v>
      </c>
      <c r="B39" s="136"/>
      <c r="C39" s="136"/>
      <c r="D39" s="136"/>
    </row>
    <row r="40" spans="1:4" s="11" customFormat="1" ht="12.75" customHeight="1" x14ac:dyDescent="0.2">
      <c r="A40" s="42">
        <v>1</v>
      </c>
      <c r="B40" s="84" t="e">
        <f t="shared" ref="B40:D40" si="18">B23+B32+25</f>
        <v>#REF!</v>
      </c>
      <c r="C40" s="84" t="e">
        <f t="shared" si="18"/>
        <v>#REF!</v>
      </c>
      <c r="D40" s="84" t="e">
        <f t="shared" si="18"/>
        <v>#REF!</v>
      </c>
    </row>
    <row r="41" spans="1:4" s="11" customFormat="1" ht="12.75" customHeight="1" x14ac:dyDescent="0.2">
      <c r="A41" s="42">
        <v>2</v>
      </c>
      <c r="B41" s="84" t="e">
        <f t="shared" ref="B41:D41" si="19">B24+B33+25</f>
        <v>#REF!</v>
      </c>
      <c r="C41" s="84" t="e">
        <f t="shared" si="19"/>
        <v>#REF!</v>
      </c>
      <c r="D41" s="84" t="e">
        <f t="shared" si="19"/>
        <v>#REF!</v>
      </c>
    </row>
    <row r="42" spans="1:4" s="11" customFormat="1" ht="12.75" customHeight="1" x14ac:dyDescent="0.2">
      <c r="A42" s="33" t="s">
        <v>54</v>
      </c>
      <c r="B42" s="84"/>
      <c r="C42" s="84"/>
      <c r="D42" s="84"/>
    </row>
    <row r="43" spans="1:4" s="11" customFormat="1" ht="12.75" customHeight="1" x14ac:dyDescent="0.2">
      <c r="A43" s="42">
        <v>1</v>
      </c>
      <c r="B43" s="84" t="e">
        <f t="shared" ref="B43:D43" si="20">B26+B32+25</f>
        <v>#REF!</v>
      </c>
      <c r="C43" s="84" t="e">
        <f t="shared" si="20"/>
        <v>#REF!</v>
      </c>
      <c r="D43" s="84" t="e">
        <f t="shared" si="20"/>
        <v>#REF!</v>
      </c>
    </row>
    <row r="44" spans="1:4" s="11" customFormat="1" ht="12.75" customHeight="1" x14ac:dyDescent="0.2">
      <c r="A44" s="42">
        <v>2</v>
      </c>
      <c r="B44" s="84" t="e">
        <f t="shared" ref="B44:D44" si="21">B27+B33+25</f>
        <v>#REF!</v>
      </c>
      <c r="C44" s="84" t="e">
        <f t="shared" si="21"/>
        <v>#REF!</v>
      </c>
      <c r="D44" s="84" t="e">
        <f t="shared" si="21"/>
        <v>#REF!</v>
      </c>
    </row>
    <row r="45" spans="1:4" s="11" customFormat="1" ht="12.75" customHeight="1" x14ac:dyDescent="0.2">
      <c r="A45" s="33" t="s">
        <v>151</v>
      </c>
      <c r="B45" s="84"/>
      <c r="C45" s="84"/>
      <c r="D45" s="84"/>
    </row>
    <row r="46" spans="1:4" s="11" customFormat="1" ht="12.75" customHeight="1" x14ac:dyDescent="0.2">
      <c r="A46" s="42">
        <v>1</v>
      </c>
      <c r="B46" s="84" t="e">
        <f t="shared" ref="B46:D46" si="22">B29+B32+25</f>
        <v>#REF!</v>
      </c>
      <c r="C46" s="84" t="e">
        <f t="shared" si="22"/>
        <v>#REF!</v>
      </c>
      <c r="D46" s="84" t="e">
        <f t="shared" si="22"/>
        <v>#REF!</v>
      </c>
    </row>
    <row r="47" spans="1:4" s="11" customFormat="1" ht="12.75" customHeight="1" x14ac:dyDescent="0.2">
      <c r="A47" s="42">
        <v>2</v>
      </c>
      <c r="B47" s="84" t="e">
        <f t="shared" ref="B47:D47" si="23">B30+B33+25</f>
        <v>#REF!</v>
      </c>
      <c r="C47" s="84" t="e">
        <f t="shared" si="23"/>
        <v>#REF!</v>
      </c>
      <c r="D47" s="84" t="e">
        <f t="shared" si="23"/>
        <v>#REF!</v>
      </c>
    </row>
    <row r="48" spans="1:4" s="11" customFormat="1" ht="12.75" customHeight="1" x14ac:dyDescent="0.2">
      <c r="A48" s="123"/>
    </row>
    <row r="49" spans="1:2" x14ac:dyDescent="0.2">
      <c r="A49" s="216" t="s">
        <v>157</v>
      </c>
    </row>
    <row r="50" spans="1:2" x14ac:dyDescent="0.2">
      <c r="A50" s="216"/>
    </row>
    <row r="51" spans="1:2" x14ac:dyDescent="0.2">
      <c r="A51" s="123"/>
    </row>
    <row r="52" spans="1:2" s="11" customFormat="1" ht="12.75" customHeight="1" x14ac:dyDescent="0.2">
      <c r="A52" s="249" t="s">
        <v>209</v>
      </c>
      <c r="B52" s="250"/>
    </row>
    <row r="53" spans="1:2" s="11" customFormat="1" ht="12.75" customHeight="1" x14ac:dyDescent="0.2">
      <c r="A53" s="249"/>
      <c r="B53" s="250"/>
    </row>
    <row r="54" spans="1:2" s="11" customFormat="1" ht="12.75" customHeight="1" x14ac:dyDescent="0.2">
      <c r="A54" s="249"/>
      <c r="B54" s="250"/>
    </row>
    <row r="55" spans="1:2" s="11" customFormat="1" ht="12.75" customHeight="1" x14ac:dyDescent="0.2">
      <c r="A55" s="249"/>
      <c r="B55" s="250"/>
    </row>
    <row r="56" spans="1:2" s="11" customFormat="1" ht="12.75" customHeight="1" x14ac:dyDescent="0.2">
      <c r="A56" s="249"/>
      <c r="B56" s="250"/>
    </row>
    <row r="57" spans="1:2" s="11" customFormat="1" ht="12.75" customHeight="1" x14ac:dyDescent="0.2">
      <c r="A57" s="249"/>
      <c r="B57" s="250"/>
    </row>
    <row r="58" spans="1:2" s="11" customFormat="1" ht="12.75" customHeight="1" x14ac:dyDescent="0.2"/>
    <row r="59" spans="1:2" x14ac:dyDescent="0.2">
      <c r="A59" s="156" t="s">
        <v>80</v>
      </c>
    </row>
    <row r="60" spans="1:2" ht="34.5" customHeight="1" x14ac:dyDescent="0.2">
      <c r="A60" s="150" t="s">
        <v>211</v>
      </c>
    </row>
    <row r="61" spans="1:2" ht="34.5" customHeight="1" x14ac:dyDescent="0.2">
      <c r="A61" s="150" t="s">
        <v>235</v>
      </c>
    </row>
    <row r="62" spans="1:2" ht="12.75" customHeight="1" x14ac:dyDescent="0.2">
      <c r="A62"/>
    </row>
    <row r="63" spans="1:2" x14ac:dyDescent="0.2">
      <c r="A63" s="137" t="s">
        <v>58</v>
      </c>
    </row>
    <row r="64" spans="1:2" s="155" customFormat="1" ht="35.25" customHeight="1" x14ac:dyDescent="0.2">
      <c r="A64" s="138" t="s">
        <v>163</v>
      </c>
    </row>
    <row r="65" spans="1:1" s="155" customFormat="1" ht="35.25" customHeight="1" x14ac:dyDescent="0.2">
      <c r="A65" s="150" t="s">
        <v>190</v>
      </c>
    </row>
    <row r="66" spans="1:1" s="155" customFormat="1" ht="35.25" customHeight="1" x14ac:dyDescent="0.2">
      <c r="A66" s="138" t="s">
        <v>164</v>
      </c>
    </row>
    <row r="67" spans="1:1" s="155" customFormat="1" ht="13.5" customHeight="1" x14ac:dyDescent="0.2">
      <c r="A67" s="138" t="s">
        <v>165</v>
      </c>
    </row>
    <row r="68" spans="1:1" s="155" customFormat="1" ht="35.25" customHeight="1" x14ac:dyDescent="0.2">
      <c r="A68" s="138" t="s">
        <v>162</v>
      </c>
    </row>
    <row r="69" spans="1:1" ht="24" x14ac:dyDescent="0.2">
      <c r="A69" s="145" t="s">
        <v>173</v>
      </c>
    </row>
    <row r="70" spans="1:1" s="155" customFormat="1" ht="26.25" customHeight="1" x14ac:dyDescent="0.2">
      <c r="A70" s="157" t="s">
        <v>90</v>
      </c>
    </row>
    <row r="71" spans="1:1" s="155" customFormat="1" ht="12" customHeight="1" x14ac:dyDescent="0.2">
      <c r="A71" s="157"/>
    </row>
    <row r="72" spans="1:1" s="155" customFormat="1" ht="217.5" customHeight="1" x14ac:dyDescent="0.2">
      <c r="A72" s="187" t="s">
        <v>210</v>
      </c>
    </row>
    <row r="73" spans="1:1" s="155" customFormat="1" ht="13.5" customHeight="1" x14ac:dyDescent="0.2">
      <c r="A73" s="138"/>
    </row>
    <row r="74" spans="1:1" x14ac:dyDescent="0.2">
      <c r="A74" s="145"/>
    </row>
    <row r="75" spans="1:1" x14ac:dyDescent="0.2">
      <c r="A75" s="146"/>
    </row>
    <row r="76" spans="1:1" ht="24" x14ac:dyDescent="0.2">
      <c r="A76" s="156" t="s">
        <v>92</v>
      </c>
    </row>
    <row r="77" spans="1:1" ht="36" hidden="1" x14ac:dyDescent="0.2">
      <c r="A77" s="175" t="s">
        <v>224</v>
      </c>
    </row>
    <row r="78" spans="1:1" s="11" customFormat="1" ht="50.25" customHeight="1" x14ac:dyDescent="0.2">
      <c r="A78" s="175" t="s">
        <v>212</v>
      </c>
    </row>
    <row r="79" spans="1:1" s="11" customFormat="1" ht="38.25" customHeight="1" x14ac:dyDescent="0.2">
      <c r="A79" s="175" t="s">
        <v>213</v>
      </c>
    </row>
    <row r="80" spans="1:1" x14ac:dyDescent="0.2">
      <c r="A80" s="13"/>
    </row>
    <row r="81" spans="1:1" x14ac:dyDescent="0.2">
      <c r="A81" s="139" t="s">
        <v>65</v>
      </c>
    </row>
    <row r="82" spans="1:1" ht="108" customHeight="1" x14ac:dyDescent="0.2">
      <c r="A82" s="152" t="s">
        <v>236</v>
      </c>
    </row>
    <row r="83" spans="1:1" x14ac:dyDescent="0.2">
      <c r="A83" s="133"/>
    </row>
    <row r="84" spans="1:1" x14ac:dyDescent="0.2">
      <c r="A84" s="143"/>
    </row>
    <row r="85" spans="1:1" x14ac:dyDescent="0.2">
      <c r="A85" s="143"/>
    </row>
    <row r="86" spans="1:1" x14ac:dyDescent="0.2">
      <c r="A86" s="143"/>
    </row>
    <row r="87" spans="1:1" x14ac:dyDescent="0.2">
      <c r="A87" s="143"/>
    </row>
    <row r="88" spans="1:1" x14ac:dyDescent="0.2">
      <c r="A88" s="143"/>
    </row>
    <row r="89" spans="1:1" x14ac:dyDescent="0.2">
      <c r="A89" s="143"/>
    </row>
    <row r="90" spans="1:1" x14ac:dyDescent="0.2">
      <c r="A90" s="143"/>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sheetData>
  <mergeCells count="2">
    <mergeCell ref="A49:A50"/>
    <mergeCell ref="A52:B57"/>
  </mergeCells>
  <pageMargins left="0.7" right="0.7" top="0.75" bottom="0.75" header="0.3" footer="0.3"/>
  <pageSetup paperSize="9"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0"/>
  <sheetViews>
    <sheetView workbookViewId="0">
      <pane xSplit="1" topLeftCell="B1" activePane="topRight" state="frozen"/>
      <selection activeCell="A10" sqref="A10"/>
      <selection pane="topRight" activeCell="B1" sqref="B1:F1048576"/>
    </sheetView>
  </sheetViews>
  <sheetFormatPr defaultColWidth="10.140625" defaultRowHeight="12.75" x14ac:dyDescent="0.2"/>
  <cols>
    <col min="1" max="1" width="45.28515625" style="5" customWidth="1"/>
  </cols>
  <sheetData>
    <row r="1" spans="1:4" ht="24" x14ac:dyDescent="0.2">
      <c r="A1" s="47" t="s">
        <v>50</v>
      </c>
    </row>
    <row r="2" spans="1:4" ht="13.5" hidden="1" customHeight="1" thickBot="1" x14ac:dyDescent="0.25">
      <c r="A2"/>
    </row>
    <row r="3" spans="1:4" hidden="1" x14ac:dyDescent="0.2">
      <c r="A3" s="164" t="s">
        <v>170</v>
      </c>
    </row>
    <row r="4" spans="1:4" ht="21.75" hidden="1" customHeight="1" x14ac:dyDescent="0.2">
      <c r="A4" s="165" t="s">
        <v>52</v>
      </c>
      <c r="B4" s="148" t="e">
        <f>'BAR BB| Open rates'!#REF!</f>
        <v>#REF!</v>
      </c>
      <c r="C4" s="148" t="e">
        <f>'BAR BB| Open rates'!#REF!</f>
        <v>#REF!</v>
      </c>
      <c r="D4" s="148" t="e">
        <f>'BAR BB| Open rates'!#REF!</f>
        <v>#REF!</v>
      </c>
    </row>
    <row r="5" spans="1:4" ht="21.75" hidden="1" customHeight="1" x14ac:dyDescent="0.2">
      <c r="A5" s="161"/>
      <c r="B5" s="148" t="e">
        <f>'BAR BB| Open rates'!#REF!</f>
        <v>#REF!</v>
      </c>
      <c r="C5" s="148" t="e">
        <f>'BAR BB| Open rates'!#REF!</f>
        <v>#REF!</v>
      </c>
      <c r="D5" s="148" t="e">
        <f>'BAR BB| Open rates'!#REF!</f>
        <v>#REF!</v>
      </c>
    </row>
    <row r="6" spans="1:4" s="11" customFormat="1" ht="12.75" hidden="1" customHeight="1" x14ac:dyDescent="0.2">
      <c r="A6" s="162" t="s">
        <v>53</v>
      </c>
      <c r="B6" s="159"/>
      <c r="C6" s="159"/>
      <c r="D6" s="159"/>
    </row>
    <row r="7" spans="1:4" s="11" customFormat="1" ht="12.75" hidden="1" customHeight="1" x14ac:dyDescent="0.2">
      <c r="A7" s="163">
        <v>1</v>
      </c>
      <c r="B7" s="160" t="e">
        <f>'BAR BB| Open rates'!#REF!</f>
        <v>#REF!</v>
      </c>
      <c r="C7" s="160" t="e">
        <f>'BAR BB| Open rates'!#REF!</f>
        <v>#REF!</v>
      </c>
      <c r="D7" s="160" t="e">
        <f>'BAR BB| Open rates'!#REF!</f>
        <v>#REF!</v>
      </c>
    </row>
    <row r="8" spans="1:4" s="11" customFormat="1" ht="12.75" hidden="1" customHeight="1" x14ac:dyDescent="0.2">
      <c r="A8" s="163">
        <v>2</v>
      </c>
      <c r="B8" s="160" t="e">
        <f>'BAR BB| Open rates'!#REF!</f>
        <v>#REF!</v>
      </c>
      <c r="C8" s="160" t="e">
        <f>'BAR BB| Open rates'!#REF!</f>
        <v>#REF!</v>
      </c>
      <c r="D8" s="160" t="e">
        <f>'BAR BB| Open rates'!#REF!</f>
        <v>#REF!</v>
      </c>
    </row>
    <row r="9" spans="1:4" s="11" customFormat="1" ht="12.75" hidden="1" customHeight="1" x14ac:dyDescent="0.2">
      <c r="A9" s="162" t="s">
        <v>54</v>
      </c>
      <c r="B9" s="160"/>
      <c r="C9" s="160"/>
      <c r="D9" s="160"/>
    </row>
    <row r="10" spans="1:4" s="11" customFormat="1" ht="12.75" hidden="1" customHeight="1" x14ac:dyDescent="0.2">
      <c r="A10" s="163">
        <v>1</v>
      </c>
      <c r="B10" s="160" t="e">
        <f>'BAR BB| Open rates'!#REF!</f>
        <v>#REF!</v>
      </c>
      <c r="C10" s="160" t="e">
        <f>'BAR BB| Open rates'!#REF!</f>
        <v>#REF!</v>
      </c>
      <c r="D10" s="160" t="e">
        <f>'BAR BB| Open rates'!#REF!</f>
        <v>#REF!</v>
      </c>
    </row>
    <row r="11" spans="1:4" s="11" customFormat="1" ht="12.75" hidden="1" customHeight="1" x14ac:dyDescent="0.2">
      <c r="A11" s="163">
        <v>2</v>
      </c>
      <c r="B11" s="160" t="e">
        <f>'BAR BB| Open rates'!#REF!</f>
        <v>#REF!</v>
      </c>
      <c r="C11" s="160" t="e">
        <f>'BAR BB| Open rates'!#REF!</f>
        <v>#REF!</v>
      </c>
      <c r="D11" s="160" t="e">
        <f>'BAR BB| Open rates'!#REF!</f>
        <v>#REF!</v>
      </c>
    </row>
    <row r="12" spans="1:4" s="11" customFormat="1" ht="12.75" hidden="1" customHeight="1" x14ac:dyDescent="0.2">
      <c r="A12" s="162" t="s">
        <v>151</v>
      </c>
      <c r="B12" s="160"/>
      <c r="C12" s="160"/>
      <c r="D12" s="160"/>
    </row>
    <row r="13" spans="1:4" s="11" customFormat="1" ht="12.75" hidden="1" customHeight="1" x14ac:dyDescent="0.2">
      <c r="A13" s="163">
        <v>1</v>
      </c>
      <c r="B13" s="160" t="e">
        <f>'BAR BB| Open rates'!#REF!</f>
        <v>#REF!</v>
      </c>
      <c r="C13" s="160" t="e">
        <f>'BAR BB| Open rates'!#REF!</f>
        <v>#REF!</v>
      </c>
      <c r="D13" s="160" t="e">
        <f>'BAR BB| Open rates'!#REF!</f>
        <v>#REF!</v>
      </c>
    </row>
    <row r="14" spans="1:4" s="11" customFormat="1" ht="12.75" hidden="1" customHeight="1" thickBot="1" x14ac:dyDescent="0.25">
      <c r="A14" s="163">
        <v>2</v>
      </c>
      <c r="B14" s="160" t="e">
        <f>'BAR BB| Open rates'!#REF!</f>
        <v>#REF!</v>
      </c>
      <c r="C14" s="160" t="e">
        <f>'BAR BB| Open rates'!#REF!</f>
        <v>#REF!</v>
      </c>
      <c r="D14" s="160" t="e">
        <f>'BAR BB| Open rates'!#REF!</f>
        <v>#REF!</v>
      </c>
    </row>
    <row r="15" spans="1:4" s="11" customFormat="1" ht="12.75" hidden="1" customHeight="1" x14ac:dyDescent="0.2">
      <c r="A15" s="167" t="s">
        <v>167</v>
      </c>
      <c r="B15" s="188">
        <v>2700</v>
      </c>
      <c r="C15" s="188">
        <v>2700</v>
      </c>
      <c r="D15" s="188">
        <v>2700</v>
      </c>
    </row>
    <row r="16" spans="1:4" s="11" customFormat="1" ht="12.75" hidden="1" customHeight="1" x14ac:dyDescent="0.2">
      <c r="A16" s="163" t="s">
        <v>168</v>
      </c>
      <c r="B16" s="185">
        <f t="shared" ref="B16:D16" si="0">B15*2</f>
        <v>5400</v>
      </c>
      <c r="C16" s="185">
        <f t="shared" si="0"/>
        <v>5400</v>
      </c>
      <c r="D16" s="185">
        <f t="shared" si="0"/>
        <v>5400</v>
      </c>
    </row>
    <row r="17" spans="1:5" s="11" customFormat="1" ht="12.75" hidden="1" customHeight="1" thickBot="1" x14ac:dyDescent="0.25">
      <c r="A17" s="166" t="s">
        <v>169</v>
      </c>
      <c r="B17" s="185">
        <f t="shared" ref="B17:D17" si="1">4000+B15</f>
        <v>6700</v>
      </c>
      <c r="C17" s="185">
        <f t="shared" si="1"/>
        <v>6700</v>
      </c>
      <c r="D17" s="185">
        <f t="shared" si="1"/>
        <v>6700</v>
      </c>
    </row>
    <row r="18" spans="1:5" s="11" customFormat="1" ht="24" customHeight="1" x14ac:dyDescent="0.2">
      <c r="A18" s="135" t="s">
        <v>166</v>
      </c>
    </row>
    <row r="19" spans="1:5" s="11" customFormat="1" ht="12.75" customHeight="1" x14ac:dyDescent="0.2">
      <c r="A19" s="132" t="s">
        <v>245</v>
      </c>
    </row>
    <row r="20" spans="1:5" ht="21.75" customHeight="1" x14ac:dyDescent="0.2">
      <c r="A20" s="74" t="s">
        <v>52</v>
      </c>
      <c r="B20" s="73" t="e">
        <f t="shared" ref="B20:D20" si="2">B4</f>
        <v>#REF!</v>
      </c>
      <c r="C20" s="73" t="e">
        <f t="shared" si="2"/>
        <v>#REF!</v>
      </c>
      <c r="D20" s="73" t="e">
        <f t="shared" si="2"/>
        <v>#REF!</v>
      </c>
    </row>
    <row r="21" spans="1:5" ht="21.75" customHeight="1" x14ac:dyDescent="0.2">
      <c r="A21" s="74"/>
      <c r="B21" s="73" t="e">
        <f t="shared" ref="B21:D21" si="3">B5</f>
        <v>#REF!</v>
      </c>
      <c r="C21" s="73" t="e">
        <f t="shared" si="3"/>
        <v>#REF!</v>
      </c>
      <c r="D21" s="73" t="e">
        <f t="shared" si="3"/>
        <v>#REF!</v>
      </c>
    </row>
    <row r="22" spans="1:5" s="11" customFormat="1" ht="12.75" customHeight="1" x14ac:dyDescent="0.2">
      <c r="A22" s="33" t="s">
        <v>53</v>
      </c>
      <c r="B22" s="136"/>
      <c r="C22" s="136"/>
      <c r="D22" s="136"/>
      <c r="E22"/>
    </row>
    <row r="23" spans="1:5" s="11" customFormat="1" ht="12.75" customHeight="1" x14ac:dyDescent="0.2">
      <c r="A23" s="42">
        <v>1</v>
      </c>
      <c r="B23" s="84" t="e">
        <f t="shared" ref="B23:D23" si="4">B7*0.9*0.87+25</f>
        <v>#REF!</v>
      </c>
      <c r="C23" s="84" t="e">
        <f t="shared" si="4"/>
        <v>#REF!</v>
      </c>
      <c r="D23" s="84" t="e">
        <f t="shared" si="4"/>
        <v>#REF!</v>
      </c>
      <c r="E23"/>
    </row>
    <row r="24" spans="1:5" s="11" customFormat="1" ht="12.75" customHeight="1" x14ac:dyDescent="0.2">
      <c r="A24" s="42">
        <v>2</v>
      </c>
      <c r="B24" s="84" t="e">
        <f t="shared" ref="B24:D24" si="5">B8*0.9*0.87+25</f>
        <v>#REF!</v>
      </c>
      <c r="C24" s="84" t="e">
        <f t="shared" si="5"/>
        <v>#REF!</v>
      </c>
      <c r="D24" s="84" t="e">
        <f t="shared" si="5"/>
        <v>#REF!</v>
      </c>
      <c r="E24"/>
    </row>
    <row r="25" spans="1:5" s="11" customFormat="1" ht="12.75" customHeight="1" x14ac:dyDescent="0.2">
      <c r="A25" s="33" t="s">
        <v>54</v>
      </c>
      <c r="B25" s="84"/>
      <c r="C25" s="84"/>
      <c r="D25" s="84"/>
      <c r="E25"/>
    </row>
    <row r="26" spans="1:5" s="11" customFormat="1" ht="12.75" customHeight="1" x14ac:dyDescent="0.2">
      <c r="A26" s="42">
        <v>1</v>
      </c>
      <c r="B26" s="84" t="e">
        <f t="shared" ref="B26:D26" si="6">B10*0.9*0.87+25</f>
        <v>#REF!</v>
      </c>
      <c r="C26" s="84" t="e">
        <f t="shared" si="6"/>
        <v>#REF!</v>
      </c>
      <c r="D26" s="84" t="e">
        <f t="shared" si="6"/>
        <v>#REF!</v>
      </c>
      <c r="E26"/>
    </row>
    <row r="27" spans="1:5" s="11" customFormat="1" ht="12.75" customHeight="1" x14ac:dyDescent="0.2">
      <c r="A27" s="42">
        <v>2</v>
      </c>
      <c r="B27" s="84" t="e">
        <f t="shared" ref="B27:D27" si="7">B11*0.9*0.87+25</f>
        <v>#REF!</v>
      </c>
      <c r="C27" s="84" t="e">
        <f t="shared" si="7"/>
        <v>#REF!</v>
      </c>
      <c r="D27" s="84" t="e">
        <f t="shared" si="7"/>
        <v>#REF!</v>
      </c>
      <c r="E27"/>
    </row>
    <row r="28" spans="1:5" s="11" customFormat="1" ht="12.75" customHeight="1" x14ac:dyDescent="0.2">
      <c r="A28" s="33" t="s">
        <v>151</v>
      </c>
      <c r="B28" s="84"/>
      <c r="C28" s="84"/>
      <c r="D28" s="84"/>
      <c r="E28"/>
    </row>
    <row r="29" spans="1:5" s="11" customFormat="1" ht="12.75" customHeight="1" x14ac:dyDescent="0.2">
      <c r="A29" s="42">
        <v>1</v>
      </c>
      <c r="B29" s="84" t="e">
        <f t="shared" ref="B29:D29" si="8">B13*0.9*0.87+25</f>
        <v>#REF!</v>
      </c>
      <c r="C29" s="84" t="e">
        <f t="shared" si="8"/>
        <v>#REF!</v>
      </c>
      <c r="D29" s="84" t="e">
        <f t="shared" si="8"/>
        <v>#REF!</v>
      </c>
      <c r="E29"/>
    </row>
    <row r="30" spans="1:5" s="11" customFormat="1" ht="12.75" customHeight="1" x14ac:dyDescent="0.2">
      <c r="A30" s="169">
        <v>2</v>
      </c>
      <c r="B30" s="84" t="e">
        <f t="shared" ref="B30:D30" si="9">B14*0.9*0.87+25</f>
        <v>#REF!</v>
      </c>
      <c r="C30" s="84" t="e">
        <f t="shared" si="9"/>
        <v>#REF!</v>
      </c>
      <c r="D30" s="84" t="e">
        <f t="shared" si="9"/>
        <v>#REF!</v>
      </c>
      <c r="E30"/>
    </row>
    <row r="31" spans="1:5" s="11" customFormat="1" ht="12.75" customHeight="1" x14ac:dyDescent="0.2">
      <c r="A31" s="123"/>
    </row>
    <row r="32" spans="1:5" x14ac:dyDescent="0.2">
      <c r="A32" s="216" t="s">
        <v>157</v>
      </c>
    </row>
    <row r="33" spans="1:2" x14ac:dyDescent="0.2">
      <c r="A33" s="216"/>
    </row>
    <row r="34" spans="1:2" x14ac:dyDescent="0.2">
      <c r="A34" s="123"/>
    </row>
    <row r="35" spans="1:2" s="11" customFormat="1" ht="12.75" customHeight="1" x14ac:dyDescent="0.2">
      <c r="A35" s="251" t="s">
        <v>243</v>
      </c>
      <c r="B35" s="252"/>
    </row>
    <row r="36" spans="1:2" s="11" customFormat="1" ht="12.75" customHeight="1" x14ac:dyDescent="0.2">
      <c r="A36" s="251"/>
      <c r="B36" s="252"/>
    </row>
    <row r="37" spans="1:2" s="11" customFormat="1" ht="12.75" customHeight="1" x14ac:dyDescent="0.2">
      <c r="A37" s="251"/>
      <c r="B37" s="252"/>
    </row>
    <row r="38" spans="1:2" s="11" customFormat="1" ht="12.75" customHeight="1" x14ac:dyDescent="0.2">
      <c r="A38" s="251"/>
      <c r="B38" s="252"/>
    </row>
    <row r="39" spans="1:2" s="11" customFormat="1" ht="12.75" customHeight="1" x14ac:dyDescent="0.2">
      <c r="A39" s="251"/>
      <c r="B39" s="252"/>
    </row>
    <row r="40" spans="1:2" s="11" customFormat="1" ht="12.75" customHeight="1" x14ac:dyDescent="0.2">
      <c r="A40" s="251"/>
      <c r="B40" s="252"/>
    </row>
    <row r="41" spans="1:2" s="11" customFormat="1" ht="12.75" customHeight="1" x14ac:dyDescent="0.2"/>
    <row r="42" spans="1:2" s="11" customFormat="1" ht="12.75" customHeight="1" x14ac:dyDescent="0.2">
      <c r="A42" s="156" t="s">
        <v>244</v>
      </c>
    </row>
    <row r="43" spans="1:2" s="11" customFormat="1" ht="12.75" hidden="1" customHeight="1" x14ac:dyDescent="0.2">
      <c r="A43" s="175" t="s">
        <v>224</v>
      </c>
    </row>
    <row r="44" spans="1:2" s="11" customFormat="1" ht="12.75" customHeight="1" x14ac:dyDescent="0.2">
      <c r="A44" s="175" t="s">
        <v>212</v>
      </c>
    </row>
    <row r="45" spans="1:2" s="11" customFormat="1" ht="12.75" customHeight="1" x14ac:dyDescent="0.2">
      <c r="A45" s="175" t="s">
        <v>213</v>
      </c>
    </row>
    <row r="46" spans="1:2" s="11" customFormat="1" ht="12.75" customHeight="1" x14ac:dyDescent="0.2"/>
    <row r="47" spans="1:2" s="11" customFormat="1" ht="12.75" customHeight="1" x14ac:dyDescent="0.2"/>
    <row r="48" spans="1:2" x14ac:dyDescent="0.2">
      <c r="A48" s="156" t="s">
        <v>80</v>
      </c>
    </row>
    <row r="49" spans="1:1" ht="34.5" customHeight="1" x14ac:dyDescent="0.2">
      <c r="A49" s="150" t="s">
        <v>211</v>
      </c>
    </row>
    <row r="50" spans="1:1" ht="34.5" customHeight="1" x14ac:dyDescent="0.2">
      <c r="A50" s="150" t="s">
        <v>235</v>
      </c>
    </row>
    <row r="51" spans="1:1" ht="12.75" customHeight="1" x14ac:dyDescent="0.2">
      <c r="A51"/>
    </row>
    <row r="52" spans="1:1" x14ac:dyDescent="0.2">
      <c r="A52" s="137" t="s">
        <v>58</v>
      </c>
    </row>
    <row r="53" spans="1:1" s="155" customFormat="1" ht="35.25" customHeight="1" x14ac:dyDescent="0.2">
      <c r="A53" s="138" t="s">
        <v>163</v>
      </c>
    </row>
    <row r="54" spans="1:1" s="155" customFormat="1" ht="35.25" customHeight="1" x14ac:dyDescent="0.2">
      <c r="A54" s="150" t="s">
        <v>190</v>
      </c>
    </row>
    <row r="55" spans="1:1" s="155" customFormat="1" ht="35.25" customHeight="1" x14ac:dyDescent="0.2">
      <c r="A55" s="138" t="s">
        <v>164</v>
      </c>
    </row>
    <row r="56" spans="1:1" s="155" customFormat="1" ht="13.5" customHeight="1" x14ac:dyDescent="0.2">
      <c r="A56" s="138" t="s">
        <v>165</v>
      </c>
    </row>
    <row r="57" spans="1:1" s="155" customFormat="1" ht="35.25" customHeight="1" x14ac:dyDescent="0.2">
      <c r="A57" s="138" t="s">
        <v>162</v>
      </c>
    </row>
    <row r="58" spans="1:1" ht="24" x14ac:dyDescent="0.2">
      <c r="A58" s="145" t="s">
        <v>173</v>
      </c>
    </row>
    <row r="59" spans="1:1" s="155" customFormat="1" ht="26.25" hidden="1" customHeight="1" x14ac:dyDescent="0.2">
      <c r="A59" s="157" t="s">
        <v>90</v>
      </c>
    </row>
    <row r="60" spans="1:1" s="155" customFormat="1" ht="12" hidden="1" customHeight="1" x14ac:dyDescent="0.2">
      <c r="A60" s="157"/>
    </row>
    <row r="61" spans="1:1" s="155" customFormat="1" ht="217.5" hidden="1" customHeight="1" x14ac:dyDescent="0.2">
      <c r="A61" s="187" t="s">
        <v>210</v>
      </c>
    </row>
    <row r="62" spans="1:1" s="155" customFormat="1" ht="13.5" hidden="1" customHeight="1" x14ac:dyDescent="0.2">
      <c r="A62" s="138"/>
    </row>
    <row r="63" spans="1:1" hidden="1" x14ac:dyDescent="0.2">
      <c r="A63" s="145"/>
    </row>
    <row r="64" spans="1:1" hidden="1" x14ac:dyDescent="0.2">
      <c r="A64" s="146"/>
    </row>
    <row r="65" spans="1:1" hidden="1" x14ac:dyDescent="0.2"/>
    <row r="66" spans="1:1" hidden="1" x14ac:dyDescent="0.2"/>
    <row r="67" spans="1:1" s="11" customFormat="1" ht="50.25" hidden="1" customHeight="1" x14ac:dyDescent="0.2"/>
    <row r="68" spans="1:1" x14ac:dyDescent="0.2">
      <c r="A68" s="13"/>
    </row>
    <row r="69" spans="1:1" x14ac:dyDescent="0.2">
      <c r="A69" s="139" t="s">
        <v>65</v>
      </c>
    </row>
    <row r="70" spans="1:1" ht="108" customHeight="1" x14ac:dyDescent="0.2">
      <c r="A70" s="152" t="s">
        <v>236</v>
      </c>
    </row>
    <row r="71" spans="1:1" x14ac:dyDescent="0.2">
      <c r="A71" s="133"/>
    </row>
    <row r="72" spans="1:1" x14ac:dyDescent="0.2">
      <c r="A72" s="143"/>
    </row>
    <row r="73" spans="1:1" x14ac:dyDescent="0.2">
      <c r="A73" s="143"/>
    </row>
    <row r="74" spans="1:1" x14ac:dyDescent="0.2">
      <c r="A74" s="143"/>
    </row>
    <row r="75" spans="1:1" x14ac:dyDescent="0.2">
      <c r="A75" s="143"/>
    </row>
    <row r="76" spans="1:1" x14ac:dyDescent="0.2">
      <c r="A76" s="143"/>
    </row>
    <row r="77" spans="1:1" x14ac:dyDescent="0.2">
      <c r="A77" s="143"/>
    </row>
    <row r="78" spans="1:1" x14ac:dyDescent="0.2">
      <c r="A78" s="143"/>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sheetData>
  <mergeCells count="2">
    <mergeCell ref="A32:A33"/>
    <mergeCell ref="A35:B40"/>
  </mergeCells>
  <pageMargins left="0.7" right="0.7" top="0.75" bottom="0.75" header="0.3" footer="0.3"/>
  <pageSetup paperSize="9"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V272"/>
  <sheetViews>
    <sheetView workbookViewId="0">
      <pane xSplit="1" topLeftCell="B1" activePane="topRight" state="frozen"/>
      <selection activeCell="A10" sqref="A10"/>
      <selection pane="topRight" activeCell="E45" sqref="E45"/>
    </sheetView>
  </sheetViews>
  <sheetFormatPr defaultColWidth="10.140625" defaultRowHeight="12.75" x14ac:dyDescent="0.2"/>
  <cols>
    <col min="1" max="1" width="45.28515625" style="5" customWidth="1"/>
  </cols>
  <sheetData>
    <row r="1" spans="1:22" ht="24" x14ac:dyDescent="0.2">
      <c r="A1" s="47" t="s">
        <v>50</v>
      </c>
    </row>
    <row r="2" spans="1:22" ht="13.5" customHeight="1" x14ac:dyDescent="0.2">
      <c r="A2"/>
    </row>
    <row r="3" spans="1:22" hidden="1" x14ac:dyDescent="0.2">
      <c r="A3" s="164" t="s">
        <v>170</v>
      </c>
    </row>
    <row r="4" spans="1:22" ht="21.75" hidden="1" customHeight="1" x14ac:dyDescent="0.2">
      <c r="A4" s="165" t="s">
        <v>52</v>
      </c>
      <c r="B4" s="148" t="e">
        <f>'BAR BB| Open rates'!#REF!</f>
        <v>#REF!</v>
      </c>
      <c r="C4" s="148" t="e">
        <f>'BAR BB| Open rates'!#REF!</f>
        <v>#REF!</v>
      </c>
      <c r="D4" s="148" t="e">
        <f>'BAR BB| Open rates'!#REF!</f>
        <v>#REF!</v>
      </c>
      <c r="E4" s="148" t="e">
        <f>'BAR BB| Open rates'!#REF!</f>
        <v>#REF!</v>
      </c>
      <c r="F4" s="148" t="e">
        <f>'BAR BB| Open rates'!#REF!</f>
        <v>#REF!</v>
      </c>
      <c r="G4" s="148" t="e">
        <f>'BAR BB| Open rates'!#REF!</f>
        <v>#REF!</v>
      </c>
      <c r="H4" s="148" t="e">
        <f>'BAR BB| Open rates'!#REF!</f>
        <v>#REF!</v>
      </c>
      <c r="I4" s="148" t="e">
        <f>'BAR BB| Open rates'!#REF!</f>
        <v>#REF!</v>
      </c>
      <c r="J4" s="148" t="e">
        <f>'BAR BB| Open rates'!#REF!</f>
        <v>#REF!</v>
      </c>
      <c r="K4" s="148" t="e">
        <f>'BAR BB| Open rates'!#REF!</f>
        <v>#REF!</v>
      </c>
      <c r="L4" s="148" t="e">
        <f>'BAR BB| Open rates'!#REF!</f>
        <v>#REF!</v>
      </c>
      <c r="M4" s="148" t="e">
        <f>'BAR BB| Open rates'!#REF!</f>
        <v>#REF!</v>
      </c>
      <c r="N4" s="148" t="e">
        <f>'BAR BB| Open rates'!#REF!</f>
        <v>#REF!</v>
      </c>
      <c r="O4" s="148" t="e">
        <f>'BAR BB| Open rates'!#REF!</f>
        <v>#REF!</v>
      </c>
      <c r="P4" s="148" t="e">
        <f>'BAR BB| Open rates'!#REF!</f>
        <v>#REF!</v>
      </c>
      <c r="Q4" s="148" t="e">
        <f>'BAR BB| Open rates'!#REF!</f>
        <v>#REF!</v>
      </c>
      <c r="R4" s="148" t="e">
        <f>'BAR BB| Open rates'!#REF!</f>
        <v>#REF!</v>
      </c>
      <c r="S4" s="148" t="e">
        <f>'BAR BB| Open rates'!#REF!</f>
        <v>#REF!</v>
      </c>
      <c r="T4" s="148" t="e">
        <f>'BAR BB| Open rates'!#REF!</f>
        <v>#REF!</v>
      </c>
      <c r="U4" s="148" t="e">
        <f>'BAR BB| Open rates'!#REF!</f>
        <v>#REF!</v>
      </c>
      <c r="V4" s="148" t="e">
        <f>'BAR BB| Open rates'!#REF!</f>
        <v>#REF!</v>
      </c>
    </row>
    <row r="5" spans="1:22" ht="21.75" hidden="1" customHeight="1" x14ac:dyDescent="0.2">
      <c r="A5" s="161"/>
      <c r="B5" s="148" t="e">
        <f>'BAR BB| Open rates'!#REF!</f>
        <v>#REF!</v>
      </c>
      <c r="C5" s="148" t="e">
        <f>'BAR BB| Open rates'!#REF!</f>
        <v>#REF!</v>
      </c>
      <c r="D5" s="148" t="e">
        <f>'BAR BB| Open rates'!#REF!</f>
        <v>#REF!</v>
      </c>
      <c r="E5" s="148" t="e">
        <f>'BAR BB| Open rates'!#REF!</f>
        <v>#REF!</v>
      </c>
      <c r="F5" s="148" t="e">
        <f>'BAR BB| Open rates'!#REF!</f>
        <v>#REF!</v>
      </c>
      <c r="G5" s="148" t="e">
        <f>'BAR BB| Open rates'!#REF!</f>
        <v>#REF!</v>
      </c>
      <c r="H5" s="148" t="e">
        <f>'BAR BB| Open rates'!#REF!</f>
        <v>#REF!</v>
      </c>
      <c r="I5" s="148" t="e">
        <f>'BAR BB| Open rates'!#REF!</f>
        <v>#REF!</v>
      </c>
      <c r="J5" s="148" t="e">
        <f>'BAR BB| Open rates'!#REF!</f>
        <v>#REF!</v>
      </c>
      <c r="K5" s="148" t="e">
        <f>'BAR BB| Open rates'!#REF!</f>
        <v>#REF!</v>
      </c>
      <c r="L5" s="148" t="e">
        <f>'BAR BB| Open rates'!#REF!</f>
        <v>#REF!</v>
      </c>
      <c r="M5" s="148" t="e">
        <f>'BAR BB| Open rates'!#REF!</f>
        <v>#REF!</v>
      </c>
      <c r="N5" s="148" t="e">
        <f>'BAR BB| Open rates'!#REF!</f>
        <v>#REF!</v>
      </c>
      <c r="O5" s="148" t="e">
        <f>'BAR BB| Open rates'!#REF!</f>
        <v>#REF!</v>
      </c>
      <c r="P5" s="148" t="e">
        <f>'BAR BB| Open rates'!#REF!</f>
        <v>#REF!</v>
      </c>
      <c r="Q5" s="148" t="e">
        <f>'BAR BB| Open rates'!#REF!</f>
        <v>#REF!</v>
      </c>
      <c r="R5" s="148" t="e">
        <f>'BAR BB| Open rates'!#REF!</f>
        <v>#REF!</v>
      </c>
      <c r="S5" s="148" t="e">
        <f>'BAR BB| Open rates'!#REF!</f>
        <v>#REF!</v>
      </c>
      <c r="T5" s="148" t="e">
        <f>'BAR BB| Open rates'!#REF!</f>
        <v>#REF!</v>
      </c>
      <c r="U5" s="148" t="e">
        <f>'BAR BB| Open rates'!#REF!</f>
        <v>#REF!</v>
      </c>
      <c r="V5" s="148" t="e">
        <f>'BAR BB| Open rates'!#REF!</f>
        <v>#REF!</v>
      </c>
    </row>
    <row r="6" spans="1:22" s="11" customFormat="1" ht="12.75" hidden="1" customHeight="1" x14ac:dyDescent="0.2">
      <c r="A6" s="162" t="s">
        <v>53</v>
      </c>
      <c r="B6" s="159"/>
      <c r="C6" s="159"/>
      <c r="D6" s="159"/>
      <c r="E6" s="159"/>
      <c r="F6" s="159"/>
      <c r="G6" s="159"/>
      <c r="H6" s="159"/>
      <c r="I6" s="159"/>
      <c r="J6" s="159"/>
      <c r="K6" s="159"/>
      <c r="L6" s="159"/>
      <c r="M6" s="159"/>
      <c r="N6" s="159"/>
      <c r="O6" s="159"/>
      <c r="P6" s="159"/>
      <c r="Q6" s="159"/>
      <c r="R6" s="159"/>
      <c r="S6" s="159"/>
      <c r="T6" s="159"/>
      <c r="U6" s="159"/>
      <c r="V6" s="159"/>
    </row>
    <row r="7" spans="1:22" s="11" customFormat="1" ht="12.75" hidden="1" customHeight="1" x14ac:dyDescent="0.2">
      <c r="A7" s="163">
        <v>1</v>
      </c>
      <c r="B7" s="160" t="e">
        <f>'BAR BB| Open rates'!#REF!</f>
        <v>#REF!</v>
      </c>
      <c r="C7" s="160" t="e">
        <f>'BAR BB| Open rates'!#REF!</f>
        <v>#REF!</v>
      </c>
      <c r="D7" s="160" t="e">
        <f>'BAR BB| Open rates'!#REF!</f>
        <v>#REF!</v>
      </c>
      <c r="E7" s="160" t="e">
        <f>'BAR BB| Open rates'!#REF!</f>
        <v>#REF!</v>
      </c>
      <c r="F7" s="160" t="e">
        <f>'BAR BB| Open rates'!#REF!</f>
        <v>#REF!</v>
      </c>
      <c r="G7" s="160" t="e">
        <f>'BAR BB| Open rates'!#REF!</f>
        <v>#REF!</v>
      </c>
      <c r="H7" s="160" t="e">
        <f>'BAR BB| Open rates'!#REF!</f>
        <v>#REF!</v>
      </c>
      <c r="I7" s="160" t="e">
        <f>'BAR BB| Open rates'!#REF!</f>
        <v>#REF!</v>
      </c>
      <c r="J7" s="160" t="e">
        <f>'BAR BB| Open rates'!#REF!</f>
        <v>#REF!</v>
      </c>
      <c r="K7" s="160" t="e">
        <f>'BAR BB| Open rates'!#REF!</f>
        <v>#REF!</v>
      </c>
      <c r="L7" s="160" t="e">
        <f>'BAR BB| Open rates'!#REF!</f>
        <v>#REF!</v>
      </c>
      <c r="M7" s="160" t="e">
        <f>'BAR BB| Open rates'!#REF!</f>
        <v>#REF!</v>
      </c>
      <c r="N7" s="160" t="e">
        <f>'BAR BB| Open rates'!#REF!</f>
        <v>#REF!</v>
      </c>
      <c r="O7" s="160" t="e">
        <f>'BAR BB| Open rates'!#REF!</f>
        <v>#REF!</v>
      </c>
      <c r="P7" s="160" t="e">
        <f>'BAR BB| Open rates'!#REF!</f>
        <v>#REF!</v>
      </c>
      <c r="Q7" s="160" t="e">
        <f>'BAR BB| Open rates'!#REF!</f>
        <v>#REF!</v>
      </c>
      <c r="R7" s="160" t="e">
        <f>'BAR BB| Open rates'!#REF!</f>
        <v>#REF!</v>
      </c>
      <c r="S7" s="160" t="e">
        <f>'BAR BB| Open rates'!#REF!</f>
        <v>#REF!</v>
      </c>
      <c r="T7" s="160" t="e">
        <f>'BAR BB| Open rates'!#REF!</f>
        <v>#REF!</v>
      </c>
      <c r="U7" s="160" t="e">
        <f>'BAR BB| Open rates'!#REF!</f>
        <v>#REF!</v>
      </c>
      <c r="V7" s="160" t="e">
        <f>'BAR BB| Open rates'!#REF!</f>
        <v>#REF!</v>
      </c>
    </row>
    <row r="8" spans="1:22" s="11" customFormat="1" ht="12.75" hidden="1" customHeight="1" x14ac:dyDescent="0.2">
      <c r="A8" s="163">
        <v>2</v>
      </c>
      <c r="B8" s="160" t="e">
        <f>'BAR BB| Open rates'!#REF!</f>
        <v>#REF!</v>
      </c>
      <c r="C8" s="160" t="e">
        <f>'BAR BB| Open rates'!#REF!</f>
        <v>#REF!</v>
      </c>
      <c r="D8" s="160" t="e">
        <f>'BAR BB| Open rates'!#REF!</f>
        <v>#REF!</v>
      </c>
      <c r="E8" s="160" t="e">
        <f>'BAR BB| Open rates'!#REF!</f>
        <v>#REF!</v>
      </c>
      <c r="F8" s="160" t="e">
        <f>'BAR BB| Open rates'!#REF!</f>
        <v>#REF!</v>
      </c>
      <c r="G8" s="160" t="e">
        <f>'BAR BB| Open rates'!#REF!</f>
        <v>#REF!</v>
      </c>
      <c r="H8" s="160" t="e">
        <f>'BAR BB| Open rates'!#REF!</f>
        <v>#REF!</v>
      </c>
      <c r="I8" s="160" t="e">
        <f>'BAR BB| Open rates'!#REF!</f>
        <v>#REF!</v>
      </c>
      <c r="J8" s="160" t="e">
        <f>'BAR BB| Open rates'!#REF!</f>
        <v>#REF!</v>
      </c>
      <c r="K8" s="160" t="e">
        <f>'BAR BB| Open rates'!#REF!</f>
        <v>#REF!</v>
      </c>
      <c r="L8" s="160" t="e">
        <f>'BAR BB| Open rates'!#REF!</f>
        <v>#REF!</v>
      </c>
      <c r="M8" s="160" t="e">
        <f>'BAR BB| Open rates'!#REF!</f>
        <v>#REF!</v>
      </c>
      <c r="N8" s="160" t="e">
        <f>'BAR BB| Open rates'!#REF!</f>
        <v>#REF!</v>
      </c>
      <c r="O8" s="160" t="e">
        <f>'BAR BB| Open rates'!#REF!</f>
        <v>#REF!</v>
      </c>
      <c r="P8" s="160" t="e">
        <f>'BAR BB| Open rates'!#REF!</f>
        <v>#REF!</v>
      </c>
      <c r="Q8" s="160" t="e">
        <f>'BAR BB| Open rates'!#REF!</f>
        <v>#REF!</v>
      </c>
      <c r="R8" s="160" t="e">
        <f>'BAR BB| Open rates'!#REF!</f>
        <v>#REF!</v>
      </c>
      <c r="S8" s="160" t="e">
        <f>'BAR BB| Open rates'!#REF!</f>
        <v>#REF!</v>
      </c>
      <c r="T8" s="160" t="e">
        <f>'BAR BB| Open rates'!#REF!</f>
        <v>#REF!</v>
      </c>
      <c r="U8" s="160" t="e">
        <f>'BAR BB| Open rates'!#REF!</f>
        <v>#REF!</v>
      </c>
      <c r="V8" s="160" t="e">
        <f>'BAR BB| Open rates'!#REF!</f>
        <v>#REF!</v>
      </c>
    </row>
    <row r="9" spans="1:22" s="11" customFormat="1" ht="12.75" hidden="1" customHeight="1" x14ac:dyDescent="0.2">
      <c r="A9" s="162" t="s">
        <v>54</v>
      </c>
      <c r="B9" s="160"/>
      <c r="C9" s="160"/>
      <c r="D9" s="160"/>
      <c r="E9" s="160"/>
      <c r="F9" s="160"/>
      <c r="G9" s="160"/>
      <c r="H9" s="160"/>
      <c r="I9" s="160"/>
      <c r="J9" s="160"/>
      <c r="K9" s="160"/>
      <c r="L9" s="160"/>
      <c r="M9" s="160"/>
      <c r="N9" s="160"/>
      <c r="O9" s="160"/>
      <c r="P9" s="160"/>
      <c r="Q9" s="160"/>
      <c r="R9" s="160"/>
      <c r="S9" s="160"/>
      <c r="T9" s="160"/>
      <c r="U9" s="160"/>
      <c r="V9" s="160"/>
    </row>
    <row r="10" spans="1:22" s="11" customFormat="1" ht="12.75" hidden="1" customHeight="1" x14ac:dyDescent="0.2">
      <c r="A10" s="163">
        <v>1</v>
      </c>
      <c r="B10" s="160" t="e">
        <f>'BAR BB| Open rates'!#REF!</f>
        <v>#REF!</v>
      </c>
      <c r="C10" s="160" t="e">
        <f>'BAR BB| Open rates'!#REF!</f>
        <v>#REF!</v>
      </c>
      <c r="D10" s="160" t="e">
        <f>'BAR BB| Open rates'!#REF!</f>
        <v>#REF!</v>
      </c>
      <c r="E10" s="160" t="e">
        <f>'BAR BB| Open rates'!#REF!</f>
        <v>#REF!</v>
      </c>
      <c r="F10" s="160" t="e">
        <f>'BAR BB| Open rates'!#REF!</f>
        <v>#REF!</v>
      </c>
      <c r="G10" s="160" t="e">
        <f>'BAR BB| Open rates'!#REF!</f>
        <v>#REF!</v>
      </c>
      <c r="H10" s="160" t="e">
        <f>'BAR BB| Open rates'!#REF!</f>
        <v>#REF!</v>
      </c>
      <c r="I10" s="160" t="e">
        <f>'BAR BB| Open rates'!#REF!</f>
        <v>#REF!</v>
      </c>
      <c r="J10" s="160" t="e">
        <f>'BAR BB| Open rates'!#REF!</f>
        <v>#REF!</v>
      </c>
      <c r="K10" s="160" t="e">
        <f>'BAR BB| Open rates'!#REF!</f>
        <v>#REF!</v>
      </c>
      <c r="L10" s="160" t="e">
        <f>'BAR BB| Open rates'!#REF!</f>
        <v>#REF!</v>
      </c>
      <c r="M10" s="160" t="e">
        <f>'BAR BB| Open rates'!#REF!</f>
        <v>#REF!</v>
      </c>
      <c r="N10" s="160" t="e">
        <f>'BAR BB| Open rates'!#REF!</f>
        <v>#REF!</v>
      </c>
      <c r="O10" s="160" t="e">
        <f>'BAR BB| Open rates'!#REF!</f>
        <v>#REF!</v>
      </c>
      <c r="P10" s="160" t="e">
        <f>'BAR BB| Open rates'!#REF!</f>
        <v>#REF!</v>
      </c>
      <c r="Q10" s="160" t="e">
        <f>'BAR BB| Open rates'!#REF!</f>
        <v>#REF!</v>
      </c>
      <c r="R10" s="160" t="e">
        <f>'BAR BB| Open rates'!#REF!</f>
        <v>#REF!</v>
      </c>
      <c r="S10" s="160" t="e">
        <f>'BAR BB| Open rates'!#REF!</f>
        <v>#REF!</v>
      </c>
      <c r="T10" s="160" t="e">
        <f>'BAR BB| Open rates'!#REF!</f>
        <v>#REF!</v>
      </c>
      <c r="U10" s="160" t="e">
        <f>'BAR BB| Open rates'!#REF!</f>
        <v>#REF!</v>
      </c>
      <c r="V10" s="160" t="e">
        <f>'BAR BB| Open rates'!#REF!</f>
        <v>#REF!</v>
      </c>
    </row>
    <row r="11" spans="1:22" s="11" customFormat="1" ht="12.75" hidden="1" customHeight="1" x14ac:dyDescent="0.2">
      <c r="A11" s="163">
        <v>2</v>
      </c>
      <c r="B11" s="160" t="e">
        <f>'BAR BB| Open rates'!#REF!</f>
        <v>#REF!</v>
      </c>
      <c r="C11" s="160" t="e">
        <f>'BAR BB| Open rates'!#REF!</f>
        <v>#REF!</v>
      </c>
      <c r="D11" s="160" t="e">
        <f>'BAR BB| Open rates'!#REF!</f>
        <v>#REF!</v>
      </c>
      <c r="E11" s="160" t="e">
        <f>'BAR BB| Open rates'!#REF!</f>
        <v>#REF!</v>
      </c>
      <c r="F11" s="160" t="e">
        <f>'BAR BB| Open rates'!#REF!</f>
        <v>#REF!</v>
      </c>
      <c r="G11" s="160" t="e">
        <f>'BAR BB| Open rates'!#REF!</f>
        <v>#REF!</v>
      </c>
      <c r="H11" s="160" t="e">
        <f>'BAR BB| Open rates'!#REF!</f>
        <v>#REF!</v>
      </c>
      <c r="I11" s="160" t="e">
        <f>'BAR BB| Open rates'!#REF!</f>
        <v>#REF!</v>
      </c>
      <c r="J11" s="160" t="e">
        <f>'BAR BB| Open rates'!#REF!</f>
        <v>#REF!</v>
      </c>
      <c r="K11" s="160" t="e">
        <f>'BAR BB| Open rates'!#REF!</f>
        <v>#REF!</v>
      </c>
      <c r="L11" s="160" t="e">
        <f>'BAR BB| Open rates'!#REF!</f>
        <v>#REF!</v>
      </c>
      <c r="M11" s="160" t="e">
        <f>'BAR BB| Open rates'!#REF!</f>
        <v>#REF!</v>
      </c>
      <c r="N11" s="160" t="e">
        <f>'BAR BB| Open rates'!#REF!</f>
        <v>#REF!</v>
      </c>
      <c r="O11" s="160" t="e">
        <f>'BAR BB| Open rates'!#REF!</f>
        <v>#REF!</v>
      </c>
      <c r="P11" s="160" t="e">
        <f>'BAR BB| Open rates'!#REF!</f>
        <v>#REF!</v>
      </c>
      <c r="Q11" s="160" t="e">
        <f>'BAR BB| Open rates'!#REF!</f>
        <v>#REF!</v>
      </c>
      <c r="R11" s="160" t="e">
        <f>'BAR BB| Open rates'!#REF!</f>
        <v>#REF!</v>
      </c>
      <c r="S11" s="160" t="e">
        <f>'BAR BB| Open rates'!#REF!</f>
        <v>#REF!</v>
      </c>
      <c r="T11" s="160" t="e">
        <f>'BAR BB| Open rates'!#REF!</f>
        <v>#REF!</v>
      </c>
      <c r="U11" s="160" t="e">
        <f>'BAR BB| Open rates'!#REF!</f>
        <v>#REF!</v>
      </c>
      <c r="V11" s="160" t="e">
        <f>'BAR BB| Open rates'!#REF!</f>
        <v>#REF!</v>
      </c>
    </row>
    <row r="12" spans="1:22" s="11" customFormat="1" ht="12.75" hidden="1" customHeight="1" x14ac:dyDescent="0.2">
      <c r="A12" s="162" t="s">
        <v>151</v>
      </c>
      <c r="B12" s="160"/>
      <c r="C12" s="160"/>
      <c r="D12" s="160"/>
      <c r="E12" s="160"/>
      <c r="F12" s="160"/>
      <c r="G12" s="160"/>
      <c r="H12" s="160"/>
      <c r="I12" s="160"/>
      <c r="J12" s="160"/>
      <c r="K12" s="160"/>
      <c r="L12" s="160"/>
      <c r="M12" s="160"/>
      <c r="N12" s="160"/>
      <c r="O12" s="160"/>
      <c r="P12" s="160"/>
      <c r="Q12" s="160"/>
      <c r="R12" s="160"/>
      <c r="S12" s="160"/>
      <c r="T12" s="160"/>
      <c r="U12" s="160"/>
      <c r="V12" s="160"/>
    </row>
    <row r="13" spans="1:22" s="11" customFormat="1" ht="12.75" hidden="1" customHeight="1" x14ac:dyDescent="0.2">
      <c r="A13" s="163">
        <v>1</v>
      </c>
      <c r="B13" s="160" t="e">
        <f>'BAR BB| Open rates'!#REF!</f>
        <v>#REF!</v>
      </c>
      <c r="C13" s="160" t="e">
        <f>'BAR BB| Open rates'!#REF!</f>
        <v>#REF!</v>
      </c>
      <c r="D13" s="160" t="e">
        <f>'BAR BB| Open rates'!#REF!</f>
        <v>#REF!</v>
      </c>
      <c r="E13" s="160" t="e">
        <f>'BAR BB| Open rates'!#REF!</f>
        <v>#REF!</v>
      </c>
      <c r="F13" s="160" t="e">
        <f>'BAR BB| Open rates'!#REF!</f>
        <v>#REF!</v>
      </c>
      <c r="G13" s="160" t="e">
        <f>'BAR BB| Open rates'!#REF!</f>
        <v>#REF!</v>
      </c>
      <c r="H13" s="160" t="e">
        <f>'BAR BB| Open rates'!#REF!</f>
        <v>#REF!</v>
      </c>
      <c r="I13" s="160" t="e">
        <f>'BAR BB| Open rates'!#REF!</f>
        <v>#REF!</v>
      </c>
      <c r="J13" s="160" t="e">
        <f>'BAR BB| Open rates'!#REF!</f>
        <v>#REF!</v>
      </c>
      <c r="K13" s="160" t="e">
        <f>'BAR BB| Open rates'!#REF!</f>
        <v>#REF!</v>
      </c>
      <c r="L13" s="160" t="e">
        <f>'BAR BB| Open rates'!#REF!</f>
        <v>#REF!</v>
      </c>
      <c r="M13" s="160" t="e">
        <f>'BAR BB| Open rates'!#REF!</f>
        <v>#REF!</v>
      </c>
      <c r="N13" s="160" t="e">
        <f>'BAR BB| Open rates'!#REF!</f>
        <v>#REF!</v>
      </c>
      <c r="O13" s="160" t="e">
        <f>'BAR BB| Open rates'!#REF!</f>
        <v>#REF!</v>
      </c>
      <c r="P13" s="160" t="e">
        <f>'BAR BB| Open rates'!#REF!</f>
        <v>#REF!</v>
      </c>
      <c r="Q13" s="160" t="e">
        <f>'BAR BB| Open rates'!#REF!</f>
        <v>#REF!</v>
      </c>
      <c r="R13" s="160" t="e">
        <f>'BAR BB| Open rates'!#REF!</f>
        <v>#REF!</v>
      </c>
      <c r="S13" s="160" t="e">
        <f>'BAR BB| Open rates'!#REF!</f>
        <v>#REF!</v>
      </c>
      <c r="T13" s="160" t="e">
        <f>'BAR BB| Open rates'!#REF!</f>
        <v>#REF!</v>
      </c>
      <c r="U13" s="160" t="e">
        <f>'BAR BB| Open rates'!#REF!</f>
        <v>#REF!</v>
      </c>
      <c r="V13" s="160" t="e">
        <f>'BAR BB| Open rates'!#REF!</f>
        <v>#REF!</v>
      </c>
    </row>
    <row r="14" spans="1:22" s="11" customFormat="1" ht="12.75" hidden="1" customHeight="1" thickBot="1" x14ac:dyDescent="0.25">
      <c r="A14" s="163">
        <v>2</v>
      </c>
      <c r="B14" s="160" t="e">
        <f>'BAR BB| Open rates'!#REF!</f>
        <v>#REF!</v>
      </c>
      <c r="C14" s="160" t="e">
        <f>'BAR BB| Open rates'!#REF!</f>
        <v>#REF!</v>
      </c>
      <c r="D14" s="160" t="e">
        <f>'BAR BB| Open rates'!#REF!</f>
        <v>#REF!</v>
      </c>
      <c r="E14" s="160" t="e">
        <f>'BAR BB| Open rates'!#REF!</f>
        <v>#REF!</v>
      </c>
      <c r="F14" s="160" t="e">
        <f>'BAR BB| Open rates'!#REF!</f>
        <v>#REF!</v>
      </c>
      <c r="G14" s="160" t="e">
        <f>'BAR BB| Open rates'!#REF!</f>
        <v>#REF!</v>
      </c>
      <c r="H14" s="160" t="e">
        <f>'BAR BB| Open rates'!#REF!</f>
        <v>#REF!</v>
      </c>
      <c r="I14" s="160" t="e">
        <f>'BAR BB| Open rates'!#REF!</f>
        <v>#REF!</v>
      </c>
      <c r="J14" s="160" t="e">
        <f>'BAR BB| Open rates'!#REF!</f>
        <v>#REF!</v>
      </c>
      <c r="K14" s="160" t="e">
        <f>'BAR BB| Open rates'!#REF!</f>
        <v>#REF!</v>
      </c>
      <c r="L14" s="160" t="e">
        <f>'BAR BB| Open rates'!#REF!</f>
        <v>#REF!</v>
      </c>
      <c r="M14" s="160" t="e">
        <f>'BAR BB| Open rates'!#REF!</f>
        <v>#REF!</v>
      </c>
      <c r="N14" s="160" t="e">
        <f>'BAR BB| Open rates'!#REF!</f>
        <v>#REF!</v>
      </c>
      <c r="O14" s="160" t="e">
        <f>'BAR BB| Open rates'!#REF!</f>
        <v>#REF!</v>
      </c>
      <c r="P14" s="160" t="e">
        <f>'BAR BB| Open rates'!#REF!</f>
        <v>#REF!</v>
      </c>
      <c r="Q14" s="160" t="e">
        <f>'BAR BB| Open rates'!#REF!</f>
        <v>#REF!</v>
      </c>
      <c r="R14" s="160" t="e">
        <f>'BAR BB| Open rates'!#REF!</f>
        <v>#REF!</v>
      </c>
      <c r="S14" s="160" t="e">
        <f>'BAR BB| Open rates'!#REF!</f>
        <v>#REF!</v>
      </c>
      <c r="T14" s="160" t="e">
        <f>'BAR BB| Open rates'!#REF!</f>
        <v>#REF!</v>
      </c>
      <c r="U14" s="160" t="e">
        <f>'BAR BB| Open rates'!#REF!</f>
        <v>#REF!</v>
      </c>
      <c r="V14" s="160" t="e">
        <f>'BAR BB| Open rates'!#REF!</f>
        <v>#REF!</v>
      </c>
    </row>
    <row r="15" spans="1:22" s="11" customFormat="1" ht="12.75" hidden="1" customHeight="1" x14ac:dyDescent="0.2">
      <c r="A15" s="167" t="s">
        <v>167</v>
      </c>
      <c r="B15" s="188">
        <v>2700</v>
      </c>
      <c r="C15" s="190">
        <v>3500</v>
      </c>
      <c r="D15" s="190">
        <v>3500</v>
      </c>
      <c r="E15" s="190">
        <v>3500</v>
      </c>
      <c r="F15" s="190">
        <v>3500</v>
      </c>
      <c r="G15" s="190">
        <v>3500</v>
      </c>
      <c r="H15" s="190">
        <v>3500</v>
      </c>
      <c r="I15" s="190">
        <v>3500</v>
      </c>
      <c r="J15" s="190">
        <v>3500</v>
      </c>
      <c r="K15" s="190">
        <v>3500</v>
      </c>
      <c r="L15" s="190">
        <v>3500</v>
      </c>
      <c r="M15" s="190">
        <v>3500</v>
      </c>
      <c r="N15" s="190">
        <v>3500</v>
      </c>
      <c r="O15" s="190">
        <v>3500</v>
      </c>
      <c r="P15" s="190">
        <v>3500</v>
      </c>
      <c r="Q15" s="190">
        <v>3500</v>
      </c>
      <c r="R15" s="188">
        <v>2700</v>
      </c>
      <c r="S15" s="188">
        <v>2700</v>
      </c>
      <c r="T15" s="188">
        <v>2700</v>
      </c>
      <c r="U15" s="188">
        <v>2700</v>
      </c>
      <c r="V15" s="188">
        <v>2700</v>
      </c>
    </row>
    <row r="16" spans="1:22" s="11" customFormat="1" ht="12.75" hidden="1" customHeight="1" x14ac:dyDescent="0.2">
      <c r="A16" s="163" t="s">
        <v>168</v>
      </c>
      <c r="B16" s="185">
        <f t="shared" ref="B16:V16" si="0">B15*2</f>
        <v>5400</v>
      </c>
      <c r="C16" s="189">
        <f t="shared" si="0"/>
        <v>7000</v>
      </c>
      <c r="D16" s="189">
        <f t="shared" si="0"/>
        <v>7000</v>
      </c>
      <c r="E16" s="189">
        <f t="shared" si="0"/>
        <v>7000</v>
      </c>
      <c r="F16" s="189">
        <f t="shared" si="0"/>
        <v>7000</v>
      </c>
      <c r="G16" s="189">
        <f t="shared" si="0"/>
        <v>7000</v>
      </c>
      <c r="H16" s="189">
        <f t="shared" si="0"/>
        <v>7000</v>
      </c>
      <c r="I16" s="189">
        <f t="shared" si="0"/>
        <v>7000</v>
      </c>
      <c r="J16" s="189">
        <f t="shared" si="0"/>
        <v>7000</v>
      </c>
      <c r="K16" s="189">
        <f t="shared" si="0"/>
        <v>7000</v>
      </c>
      <c r="L16" s="189">
        <f t="shared" si="0"/>
        <v>7000</v>
      </c>
      <c r="M16" s="189">
        <f t="shared" si="0"/>
        <v>7000</v>
      </c>
      <c r="N16" s="189">
        <f t="shared" si="0"/>
        <v>7000</v>
      </c>
      <c r="O16" s="185">
        <f t="shared" si="0"/>
        <v>7000</v>
      </c>
      <c r="P16" s="185">
        <f t="shared" si="0"/>
        <v>7000</v>
      </c>
      <c r="Q16" s="185">
        <f t="shared" si="0"/>
        <v>7000</v>
      </c>
      <c r="R16" s="185">
        <f t="shared" si="0"/>
        <v>5400</v>
      </c>
      <c r="S16" s="185">
        <f t="shared" si="0"/>
        <v>5400</v>
      </c>
      <c r="T16" s="185">
        <f t="shared" si="0"/>
        <v>5400</v>
      </c>
      <c r="U16" s="185">
        <f t="shared" si="0"/>
        <v>5400</v>
      </c>
      <c r="V16" s="185">
        <f t="shared" si="0"/>
        <v>5400</v>
      </c>
    </row>
    <row r="17" spans="1:22" s="11" customFormat="1" ht="12.75" hidden="1" customHeight="1" thickBot="1" x14ac:dyDescent="0.25">
      <c r="A17" s="166" t="s">
        <v>169</v>
      </c>
      <c r="B17" s="185">
        <f t="shared" ref="B17:V17" si="1">4000+B15</f>
        <v>6700</v>
      </c>
      <c r="C17" s="189">
        <f t="shared" si="1"/>
        <v>7500</v>
      </c>
      <c r="D17" s="189">
        <f t="shared" si="1"/>
        <v>7500</v>
      </c>
      <c r="E17" s="189">
        <f t="shared" si="1"/>
        <v>7500</v>
      </c>
      <c r="F17" s="189">
        <f t="shared" si="1"/>
        <v>7500</v>
      </c>
      <c r="G17" s="189">
        <f t="shared" si="1"/>
        <v>7500</v>
      </c>
      <c r="H17" s="189">
        <f t="shared" si="1"/>
        <v>7500</v>
      </c>
      <c r="I17" s="189">
        <f t="shared" si="1"/>
        <v>7500</v>
      </c>
      <c r="J17" s="189">
        <f t="shared" si="1"/>
        <v>7500</v>
      </c>
      <c r="K17" s="189">
        <f t="shared" si="1"/>
        <v>7500</v>
      </c>
      <c r="L17" s="189">
        <f t="shared" si="1"/>
        <v>7500</v>
      </c>
      <c r="M17" s="189">
        <f t="shared" si="1"/>
        <v>7500</v>
      </c>
      <c r="N17" s="189">
        <f t="shared" si="1"/>
        <v>7500</v>
      </c>
      <c r="O17" s="185">
        <f t="shared" si="1"/>
        <v>7500</v>
      </c>
      <c r="P17" s="185">
        <f t="shared" si="1"/>
        <v>7500</v>
      </c>
      <c r="Q17" s="185">
        <f t="shared" si="1"/>
        <v>7500</v>
      </c>
      <c r="R17" s="185">
        <f t="shared" si="1"/>
        <v>6700</v>
      </c>
      <c r="S17" s="185">
        <f t="shared" si="1"/>
        <v>6700</v>
      </c>
      <c r="T17" s="185">
        <f t="shared" si="1"/>
        <v>6700</v>
      </c>
      <c r="U17" s="185">
        <f t="shared" si="1"/>
        <v>6700</v>
      </c>
      <c r="V17" s="185">
        <f t="shared" si="1"/>
        <v>6700</v>
      </c>
    </row>
    <row r="18" spans="1:22" s="11" customFormat="1" ht="24" hidden="1" customHeight="1" x14ac:dyDescent="0.2">
      <c r="A18" s="135" t="s">
        <v>166</v>
      </c>
    </row>
    <row r="19" spans="1:22" s="11" customFormat="1" ht="12.75" hidden="1" customHeight="1" x14ac:dyDescent="0.2">
      <c r="A19" s="132" t="s">
        <v>177</v>
      </c>
    </row>
    <row r="20" spans="1:22" ht="21.75" hidden="1" customHeight="1" x14ac:dyDescent="0.2">
      <c r="A20" s="74" t="s">
        <v>52</v>
      </c>
      <c r="B20" s="73" t="e">
        <f t="shared" ref="B20:V21" si="2">B4</f>
        <v>#REF!</v>
      </c>
      <c r="C20" s="73" t="e">
        <f t="shared" si="2"/>
        <v>#REF!</v>
      </c>
      <c r="D20" s="73" t="e">
        <f t="shared" si="2"/>
        <v>#REF!</v>
      </c>
      <c r="E20" s="73" t="e">
        <f t="shared" si="2"/>
        <v>#REF!</v>
      </c>
      <c r="F20" s="73" t="e">
        <f t="shared" si="2"/>
        <v>#REF!</v>
      </c>
      <c r="G20" s="73" t="e">
        <f t="shared" si="2"/>
        <v>#REF!</v>
      </c>
      <c r="H20" s="73" t="e">
        <f t="shared" si="2"/>
        <v>#REF!</v>
      </c>
      <c r="I20" s="73" t="e">
        <f t="shared" si="2"/>
        <v>#REF!</v>
      </c>
      <c r="J20" s="73" t="e">
        <f t="shared" si="2"/>
        <v>#REF!</v>
      </c>
      <c r="K20" s="73" t="e">
        <f t="shared" si="2"/>
        <v>#REF!</v>
      </c>
      <c r="L20" s="73" t="e">
        <f t="shared" si="2"/>
        <v>#REF!</v>
      </c>
      <c r="M20" s="73" t="e">
        <f t="shared" si="2"/>
        <v>#REF!</v>
      </c>
      <c r="N20" s="73" t="e">
        <f t="shared" si="2"/>
        <v>#REF!</v>
      </c>
      <c r="O20" s="73" t="e">
        <f t="shared" si="2"/>
        <v>#REF!</v>
      </c>
      <c r="P20" s="73" t="e">
        <f t="shared" si="2"/>
        <v>#REF!</v>
      </c>
      <c r="Q20" s="73" t="e">
        <f t="shared" si="2"/>
        <v>#REF!</v>
      </c>
      <c r="R20" s="73" t="e">
        <f t="shared" si="2"/>
        <v>#REF!</v>
      </c>
      <c r="S20" s="73" t="e">
        <f t="shared" si="2"/>
        <v>#REF!</v>
      </c>
      <c r="T20" s="73" t="e">
        <f t="shared" si="2"/>
        <v>#REF!</v>
      </c>
      <c r="U20" s="73" t="e">
        <f t="shared" si="2"/>
        <v>#REF!</v>
      </c>
      <c r="V20" s="73" t="e">
        <f t="shared" si="2"/>
        <v>#REF!</v>
      </c>
    </row>
    <row r="21" spans="1:22" ht="21.75" hidden="1" customHeight="1" x14ac:dyDescent="0.2">
      <c r="A21" s="74"/>
      <c r="B21" s="73" t="e">
        <f t="shared" si="2"/>
        <v>#REF!</v>
      </c>
      <c r="C21" s="73" t="e">
        <f t="shared" si="2"/>
        <v>#REF!</v>
      </c>
      <c r="D21" s="73" t="e">
        <f t="shared" si="2"/>
        <v>#REF!</v>
      </c>
      <c r="E21" s="73" t="e">
        <f t="shared" si="2"/>
        <v>#REF!</v>
      </c>
      <c r="F21" s="73" t="e">
        <f t="shared" si="2"/>
        <v>#REF!</v>
      </c>
      <c r="G21" s="73" t="e">
        <f t="shared" si="2"/>
        <v>#REF!</v>
      </c>
      <c r="H21" s="73" t="e">
        <f t="shared" si="2"/>
        <v>#REF!</v>
      </c>
      <c r="I21" s="73" t="e">
        <f t="shared" si="2"/>
        <v>#REF!</v>
      </c>
      <c r="J21" s="73" t="e">
        <f t="shared" si="2"/>
        <v>#REF!</v>
      </c>
      <c r="K21" s="73" t="e">
        <f t="shared" si="2"/>
        <v>#REF!</v>
      </c>
      <c r="L21" s="73" t="e">
        <f t="shared" si="2"/>
        <v>#REF!</v>
      </c>
      <c r="M21" s="73" t="e">
        <f t="shared" si="2"/>
        <v>#REF!</v>
      </c>
      <c r="N21" s="73" t="e">
        <f t="shared" si="2"/>
        <v>#REF!</v>
      </c>
      <c r="O21" s="73" t="e">
        <f t="shared" si="2"/>
        <v>#REF!</v>
      </c>
      <c r="P21" s="73" t="e">
        <f t="shared" si="2"/>
        <v>#REF!</v>
      </c>
      <c r="Q21" s="73" t="e">
        <f t="shared" si="2"/>
        <v>#REF!</v>
      </c>
      <c r="R21" s="73" t="e">
        <f t="shared" si="2"/>
        <v>#REF!</v>
      </c>
      <c r="S21" s="73" t="e">
        <f t="shared" si="2"/>
        <v>#REF!</v>
      </c>
      <c r="T21" s="73" t="e">
        <f t="shared" si="2"/>
        <v>#REF!</v>
      </c>
      <c r="U21" s="73" t="e">
        <f t="shared" si="2"/>
        <v>#REF!</v>
      </c>
      <c r="V21" s="73" t="e">
        <f t="shared" si="2"/>
        <v>#REF!</v>
      </c>
    </row>
    <row r="22" spans="1:22" s="11" customFormat="1" ht="12.75" hidden="1" customHeight="1" x14ac:dyDescent="0.2">
      <c r="A22" s="33" t="s">
        <v>53</v>
      </c>
      <c r="B22" s="136"/>
      <c r="C22" s="136"/>
      <c r="D22" s="136"/>
      <c r="E22" s="136"/>
      <c r="F22" s="136"/>
      <c r="G22" s="136"/>
      <c r="H22" s="136"/>
      <c r="I22" s="136"/>
      <c r="J22" s="136"/>
      <c r="K22" s="136"/>
      <c r="L22" s="136"/>
      <c r="M22" s="136"/>
      <c r="N22" s="136"/>
      <c r="O22" s="136"/>
      <c r="P22" s="136"/>
      <c r="Q22" s="136"/>
      <c r="R22" s="136"/>
      <c r="S22" s="136"/>
      <c r="T22" s="136"/>
      <c r="U22" s="136"/>
      <c r="V22" s="136"/>
    </row>
    <row r="23" spans="1:22" s="11" customFormat="1" ht="12.75" hidden="1" customHeight="1" x14ac:dyDescent="0.2">
      <c r="A23" s="42">
        <v>1</v>
      </c>
      <c r="B23" s="84" t="e">
        <f t="shared" ref="B23:V30" si="3">B7*0.9*0.85</f>
        <v>#REF!</v>
      </c>
      <c r="C23" s="84" t="e">
        <f t="shared" si="3"/>
        <v>#REF!</v>
      </c>
      <c r="D23" s="84" t="e">
        <f t="shared" si="3"/>
        <v>#REF!</v>
      </c>
      <c r="E23" s="84" t="e">
        <f t="shared" si="3"/>
        <v>#REF!</v>
      </c>
      <c r="F23" s="84" t="e">
        <f t="shared" si="3"/>
        <v>#REF!</v>
      </c>
      <c r="G23" s="84" t="e">
        <f t="shared" si="3"/>
        <v>#REF!</v>
      </c>
      <c r="H23" s="84" t="e">
        <f t="shared" si="3"/>
        <v>#REF!</v>
      </c>
      <c r="I23" s="84" t="e">
        <f t="shared" si="3"/>
        <v>#REF!</v>
      </c>
      <c r="J23" s="84" t="e">
        <f t="shared" si="3"/>
        <v>#REF!</v>
      </c>
      <c r="K23" s="84" t="e">
        <f t="shared" si="3"/>
        <v>#REF!</v>
      </c>
      <c r="L23" s="84" t="e">
        <f t="shared" si="3"/>
        <v>#REF!</v>
      </c>
      <c r="M23" s="84" t="e">
        <f t="shared" si="3"/>
        <v>#REF!</v>
      </c>
      <c r="N23" s="84" t="e">
        <f t="shared" si="3"/>
        <v>#REF!</v>
      </c>
      <c r="O23" s="84" t="e">
        <f t="shared" si="3"/>
        <v>#REF!</v>
      </c>
      <c r="P23" s="84" t="e">
        <f t="shared" si="3"/>
        <v>#REF!</v>
      </c>
      <c r="Q23" s="84" t="e">
        <f t="shared" si="3"/>
        <v>#REF!</v>
      </c>
      <c r="R23" s="84" t="e">
        <f t="shared" si="3"/>
        <v>#REF!</v>
      </c>
      <c r="S23" s="84" t="e">
        <f t="shared" si="3"/>
        <v>#REF!</v>
      </c>
      <c r="T23" s="84" t="e">
        <f t="shared" si="3"/>
        <v>#REF!</v>
      </c>
      <c r="U23" s="84" t="e">
        <f t="shared" si="3"/>
        <v>#REF!</v>
      </c>
      <c r="V23" s="84" t="e">
        <f t="shared" si="3"/>
        <v>#REF!</v>
      </c>
    </row>
    <row r="24" spans="1:22" s="11" customFormat="1" ht="12.75" hidden="1" customHeight="1" x14ac:dyDescent="0.2">
      <c r="A24" s="42">
        <v>2</v>
      </c>
      <c r="B24" s="84" t="e">
        <f t="shared" ref="B24:O24" si="4">B8*0.9*0.85</f>
        <v>#REF!</v>
      </c>
      <c r="C24" s="84" t="e">
        <f t="shared" si="4"/>
        <v>#REF!</v>
      </c>
      <c r="D24" s="84" t="e">
        <f t="shared" si="4"/>
        <v>#REF!</v>
      </c>
      <c r="E24" s="84" t="e">
        <f t="shared" si="4"/>
        <v>#REF!</v>
      </c>
      <c r="F24" s="84" t="e">
        <f t="shared" si="4"/>
        <v>#REF!</v>
      </c>
      <c r="G24" s="84" t="e">
        <f t="shared" si="4"/>
        <v>#REF!</v>
      </c>
      <c r="H24" s="84" t="e">
        <f t="shared" si="4"/>
        <v>#REF!</v>
      </c>
      <c r="I24" s="84" t="e">
        <f t="shared" si="4"/>
        <v>#REF!</v>
      </c>
      <c r="J24" s="84" t="e">
        <f t="shared" si="4"/>
        <v>#REF!</v>
      </c>
      <c r="K24" s="84" t="e">
        <f t="shared" si="4"/>
        <v>#REF!</v>
      </c>
      <c r="L24" s="84" t="e">
        <f t="shared" si="4"/>
        <v>#REF!</v>
      </c>
      <c r="M24" s="84" t="e">
        <f t="shared" si="4"/>
        <v>#REF!</v>
      </c>
      <c r="N24" s="84" t="e">
        <f t="shared" si="4"/>
        <v>#REF!</v>
      </c>
      <c r="O24" s="84" t="e">
        <f t="shared" si="4"/>
        <v>#REF!</v>
      </c>
      <c r="P24" s="84" t="e">
        <f t="shared" si="3"/>
        <v>#REF!</v>
      </c>
      <c r="Q24" s="84" t="e">
        <f t="shared" si="3"/>
        <v>#REF!</v>
      </c>
      <c r="R24" s="84" t="e">
        <f t="shared" si="3"/>
        <v>#REF!</v>
      </c>
      <c r="S24" s="84" t="e">
        <f t="shared" si="3"/>
        <v>#REF!</v>
      </c>
      <c r="T24" s="84" t="e">
        <f t="shared" si="3"/>
        <v>#REF!</v>
      </c>
      <c r="U24" s="84" t="e">
        <f t="shared" si="3"/>
        <v>#REF!</v>
      </c>
      <c r="V24" s="84" t="e">
        <f t="shared" si="3"/>
        <v>#REF!</v>
      </c>
    </row>
    <row r="25" spans="1:22" s="11" customFormat="1" ht="12.75" hidden="1" customHeight="1" x14ac:dyDescent="0.2">
      <c r="A25" s="33" t="s">
        <v>54</v>
      </c>
      <c r="B25" s="84"/>
      <c r="C25" s="84"/>
      <c r="D25" s="84"/>
      <c r="E25" s="84"/>
      <c r="F25" s="84"/>
      <c r="G25" s="84"/>
      <c r="H25" s="84"/>
      <c r="I25" s="84"/>
      <c r="J25" s="84"/>
      <c r="K25" s="84"/>
      <c r="L25" s="84"/>
      <c r="M25" s="84"/>
      <c r="N25" s="84"/>
      <c r="O25" s="84"/>
      <c r="P25" s="84"/>
      <c r="Q25" s="84"/>
      <c r="R25" s="84"/>
      <c r="S25" s="84"/>
      <c r="T25" s="84"/>
      <c r="U25" s="84"/>
      <c r="V25" s="84"/>
    </row>
    <row r="26" spans="1:22" s="11" customFormat="1" ht="12.75" hidden="1" customHeight="1" x14ac:dyDescent="0.2">
      <c r="A26" s="42">
        <v>1</v>
      </c>
      <c r="B26" s="84" t="e">
        <f t="shared" si="3"/>
        <v>#REF!</v>
      </c>
      <c r="C26" s="84" t="e">
        <f t="shared" si="3"/>
        <v>#REF!</v>
      </c>
      <c r="D26" s="84" t="e">
        <f t="shared" si="3"/>
        <v>#REF!</v>
      </c>
      <c r="E26" s="84" t="e">
        <f t="shared" si="3"/>
        <v>#REF!</v>
      </c>
      <c r="F26" s="84" t="e">
        <f t="shared" si="3"/>
        <v>#REF!</v>
      </c>
      <c r="G26" s="84" t="e">
        <f t="shared" si="3"/>
        <v>#REF!</v>
      </c>
      <c r="H26" s="84" t="e">
        <f t="shared" si="3"/>
        <v>#REF!</v>
      </c>
      <c r="I26" s="84" t="e">
        <f t="shared" si="3"/>
        <v>#REF!</v>
      </c>
      <c r="J26" s="84" t="e">
        <f t="shared" si="3"/>
        <v>#REF!</v>
      </c>
      <c r="K26" s="84" t="e">
        <f t="shared" si="3"/>
        <v>#REF!</v>
      </c>
      <c r="L26" s="84" t="e">
        <f t="shared" si="3"/>
        <v>#REF!</v>
      </c>
      <c r="M26" s="84" t="e">
        <f t="shared" si="3"/>
        <v>#REF!</v>
      </c>
      <c r="N26" s="84" t="e">
        <f t="shared" si="3"/>
        <v>#REF!</v>
      </c>
      <c r="O26" s="84" t="e">
        <f t="shared" si="3"/>
        <v>#REF!</v>
      </c>
      <c r="P26" s="84" t="e">
        <f t="shared" si="3"/>
        <v>#REF!</v>
      </c>
      <c r="Q26" s="84" t="e">
        <f t="shared" si="3"/>
        <v>#REF!</v>
      </c>
      <c r="R26" s="84" t="e">
        <f t="shared" si="3"/>
        <v>#REF!</v>
      </c>
      <c r="S26" s="84" t="e">
        <f t="shared" si="3"/>
        <v>#REF!</v>
      </c>
      <c r="T26" s="84" t="e">
        <f t="shared" si="3"/>
        <v>#REF!</v>
      </c>
      <c r="U26" s="84" t="e">
        <f t="shared" si="3"/>
        <v>#REF!</v>
      </c>
      <c r="V26" s="84" t="e">
        <f t="shared" si="3"/>
        <v>#REF!</v>
      </c>
    </row>
    <row r="27" spans="1:22" s="11" customFormat="1" ht="12.75" hidden="1" customHeight="1" x14ac:dyDescent="0.2">
      <c r="A27" s="42">
        <v>2</v>
      </c>
      <c r="B27" s="84" t="e">
        <f t="shared" si="3"/>
        <v>#REF!</v>
      </c>
      <c r="C27" s="84" t="e">
        <f t="shared" si="3"/>
        <v>#REF!</v>
      </c>
      <c r="D27" s="84" t="e">
        <f t="shared" si="3"/>
        <v>#REF!</v>
      </c>
      <c r="E27" s="84" t="e">
        <f t="shared" si="3"/>
        <v>#REF!</v>
      </c>
      <c r="F27" s="84" t="e">
        <f t="shared" si="3"/>
        <v>#REF!</v>
      </c>
      <c r="G27" s="84" t="e">
        <f t="shared" si="3"/>
        <v>#REF!</v>
      </c>
      <c r="H27" s="84" t="e">
        <f t="shared" si="3"/>
        <v>#REF!</v>
      </c>
      <c r="I27" s="84" t="e">
        <f t="shared" si="3"/>
        <v>#REF!</v>
      </c>
      <c r="J27" s="84" t="e">
        <f t="shared" si="3"/>
        <v>#REF!</v>
      </c>
      <c r="K27" s="84" t="e">
        <f t="shared" si="3"/>
        <v>#REF!</v>
      </c>
      <c r="L27" s="84" t="e">
        <f t="shared" si="3"/>
        <v>#REF!</v>
      </c>
      <c r="M27" s="84" t="e">
        <f t="shared" si="3"/>
        <v>#REF!</v>
      </c>
      <c r="N27" s="84" t="e">
        <f t="shared" si="3"/>
        <v>#REF!</v>
      </c>
      <c r="O27" s="84" t="e">
        <f t="shared" si="3"/>
        <v>#REF!</v>
      </c>
      <c r="P27" s="84" t="e">
        <f t="shared" si="3"/>
        <v>#REF!</v>
      </c>
      <c r="Q27" s="84" t="e">
        <f t="shared" si="3"/>
        <v>#REF!</v>
      </c>
      <c r="R27" s="84" t="e">
        <f t="shared" si="3"/>
        <v>#REF!</v>
      </c>
      <c r="S27" s="84" t="e">
        <f t="shared" si="3"/>
        <v>#REF!</v>
      </c>
      <c r="T27" s="84" t="e">
        <f t="shared" si="3"/>
        <v>#REF!</v>
      </c>
      <c r="U27" s="84" t="e">
        <f t="shared" si="3"/>
        <v>#REF!</v>
      </c>
      <c r="V27" s="84" t="e">
        <f t="shared" si="3"/>
        <v>#REF!</v>
      </c>
    </row>
    <row r="28" spans="1:22" s="11" customFormat="1" ht="12.75" hidden="1" customHeight="1" x14ac:dyDescent="0.2">
      <c r="A28" s="33" t="s">
        <v>151</v>
      </c>
      <c r="B28" s="84"/>
      <c r="C28" s="84"/>
      <c r="D28" s="84"/>
      <c r="E28" s="84"/>
      <c r="F28" s="84"/>
      <c r="G28" s="84"/>
      <c r="H28" s="84"/>
      <c r="I28" s="84"/>
      <c r="J28" s="84"/>
      <c r="K28" s="84"/>
      <c r="L28" s="84"/>
      <c r="M28" s="84"/>
      <c r="N28" s="84"/>
      <c r="O28" s="84"/>
      <c r="P28" s="84"/>
      <c r="Q28" s="84"/>
      <c r="R28" s="84"/>
      <c r="S28" s="84"/>
      <c r="T28" s="84"/>
      <c r="U28" s="84"/>
      <c r="V28" s="84"/>
    </row>
    <row r="29" spans="1:22" s="11" customFormat="1" ht="12.75" hidden="1" customHeight="1" x14ac:dyDescent="0.2">
      <c r="A29" s="42">
        <v>1</v>
      </c>
      <c r="B29" s="84" t="e">
        <f t="shared" si="3"/>
        <v>#REF!</v>
      </c>
      <c r="C29" s="84" t="e">
        <f t="shared" si="3"/>
        <v>#REF!</v>
      </c>
      <c r="D29" s="84" t="e">
        <f t="shared" si="3"/>
        <v>#REF!</v>
      </c>
      <c r="E29" s="84" t="e">
        <f t="shared" si="3"/>
        <v>#REF!</v>
      </c>
      <c r="F29" s="84" t="e">
        <f t="shared" si="3"/>
        <v>#REF!</v>
      </c>
      <c r="G29" s="84" t="e">
        <f t="shared" si="3"/>
        <v>#REF!</v>
      </c>
      <c r="H29" s="84" t="e">
        <f t="shared" si="3"/>
        <v>#REF!</v>
      </c>
      <c r="I29" s="84" t="e">
        <f t="shared" si="3"/>
        <v>#REF!</v>
      </c>
      <c r="J29" s="84" t="e">
        <f t="shared" si="3"/>
        <v>#REF!</v>
      </c>
      <c r="K29" s="84" t="e">
        <f t="shared" si="3"/>
        <v>#REF!</v>
      </c>
      <c r="L29" s="84" t="e">
        <f t="shared" si="3"/>
        <v>#REF!</v>
      </c>
      <c r="M29" s="84" t="e">
        <f t="shared" si="3"/>
        <v>#REF!</v>
      </c>
      <c r="N29" s="84" t="e">
        <f t="shared" si="3"/>
        <v>#REF!</v>
      </c>
      <c r="O29" s="84" t="e">
        <f t="shared" si="3"/>
        <v>#REF!</v>
      </c>
      <c r="P29" s="84" t="e">
        <f t="shared" si="3"/>
        <v>#REF!</v>
      </c>
      <c r="Q29" s="84" t="e">
        <f t="shared" si="3"/>
        <v>#REF!</v>
      </c>
      <c r="R29" s="84" t="e">
        <f t="shared" si="3"/>
        <v>#REF!</v>
      </c>
      <c r="S29" s="84" t="e">
        <f t="shared" si="3"/>
        <v>#REF!</v>
      </c>
      <c r="T29" s="84" t="e">
        <f t="shared" si="3"/>
        <v>#REF!</v>
      </c>
      <c r="U29" s="84" t="e">
        <f t="shared" si="3"/>
        <v>#REF!</v>
      </c>
      <c r="V29" s="84" t="e">
        <f t="shared" si="3"/>
        <v>#REF!</v>
      </c>
    </row>
    <row r="30" spans="1:22" s="11" customFormat="1" ht="12.75" hidden="1" customHeight="1" thickBot="1" x14ac:dyDescent="0.25">
      <c r="A30" s="169">
        <v>2</v>
      </c>
      <c r="B30" s="84" t="e">
        <f t="shared" si="3"/>
        <v>#REF!</v>
      </c>
      <c r="C30" s="84" t="e">
        <f t="shared" si="3"/>
        <v>#REF!</v>
      </c>
      <c r="D30" s="84" t="e">
        <f t="shared" si="3"/>
        <v>#REF!</v>
      </c>
      <c r="E30" s="84" t="e">
        <f t="shared" si="3"/>
        <v>#REF!</v>
      </c>
      <c r="F30" s="84" t="e">
        <f t="shared" si="3"/>
        <v>#REF!</v>
      </c>
      <c r="G30" s="84" t="e">
        <f t="shared" si="3"/>
        <v>#REF!</v>
      </c>
      <c r="H30" s="84" t="e">
        <f t="shared" si="3"/>
        <v>#REF!</v>
      </c>
      <c r="I30" s="84" t="e">
        <f t="shared" si="3"/>
        <v>#REF!</v>
      </c>
      <c r="J30" s="84" t="e">
        <f t="shared" si="3"/>
        <v>#REF!</v>
      </c>
      <c r="K30" s="84" t="e">
        <f t="shared" si="3"/>
        <v>#REF!</v>
      </c>
      <c r="L30" s="84" t="e">
        <f t="shared" si="3"/>
        <v>#REF!</v>
      </c>
      <c r="M30" s="84" t="e">
        <f t="shared" si="3"/>
        <v>#REF!</v>
      </c>
      <c r="N30" s="84" t="e">
        <f t="shared" si="3"/>
        <v>#REF!</v>
      </c>
      <c r="O30" s="84" t="e">
        <f t="shared" si="3"/>
        <v>#REF!</v>
      </c>
      <c r="P30" s="84" t="e">
        <f t="shared" si="3"/>
        <v>#REF!</v>
      </c>
      <c r="Q30" s="84" t="e">
        <f t="shared" si="3"/>
        <v>#REF!</v>
      </c>
      <c r="R30" s="84" t="e">
        <f t="shared" si="3"/>
        <v>#REF!</v>
      </c>
      <c r="S30" s="84" t="e">
        <f t="shared" si="3"/>
        <v>#REF!</v>
      </c>
      <c r="T30" s="84" t="e">
        <f t="shared" si="3"/>
        <v>#REF!</v>
      </c>
      <c r="U30" s="84" t="e">
        <f t="shared" si="3"/>
        <v>#REF!</v>
      </c>
      <c r="V30" s="84" t="e">
        <f t="shared" si="3"/>
        <v>#REF!</v>
      </c>
    </row>
    <row r="31" spans="1:22" s="11" customFormat="1" ht="12.75" hidden="1" customHeight="1" thickBot="1" x14ac:dyDescent="0.25">
      <c r="A31" s="170" t="s">
        <v>172</v>
      </c>
    </row>
    <row r="32" spans="1:22" s="11" customFormat="1" ht="12.75" hidden="1" customHeight="1" thickBot="1" x14ac:dyDescent="0.25">
      <c r="A32" s="167" t="s">
        <v>167</v>
      </c>
      <c r="B32" s="186">
        <f t="shared" ref="B32:V32" si="5">B15*0.85</f>
        <v>2295</v>
      </c>
      <c r="C32" s="186">
        <f t="shared" si="5"/>
        <v>2975</v>
      </c>
      <c r="D32" s="186">
        <f t="shared" si="5"/>
        <v>2975</v>
      </c>
      <c r="E32" s="186">
        <f t="shared" si="5"/>
        <v>2975</v>
      </c>
      <c r="F32" s="186">
        <f t="shared" si="5"/>
        <v>2975</v>
      </c>
      <c r="G32" s="186">
        <f t="shared" si="5"/>
        <v>2975</v>
      </c>
      <c r="H32" s="186">
        <f t="shared" si="5"/>
        <v>2975</v>
      </c>
      <c r="I32" s="186">
        <f t="shared" si="5"/>
        <v>2975</v>
      </c>
      <c r="J32" s="186">
        <f t="shared" si="5"/>
        <v>2975</v>
      </c>
      <c r="K32" s="186">
        <f t="shared" si="5"/>
        <v>2975</v>
      </c>
      <c r="L32" s="186">
        <f t="shared" si="5"/>
        <v>2975</v>
      </c>
      <c r="M32" s="186">
        <f t="shared" si="5"/>
        <v>2975</v>
      </c>
      <c r="N32" s="186">
        <f t="shared" si="5"/>
        <v>2975</v>
      </c>
      <c r="O32" s="186">
        <f t="shared" si="5"/>
        <v>2975</v>
      </c>
      <c r="P32" s="186">
        <f t="shared" si="5"/>
        <v>2975</v>
      </c>
      <c r="Q32" s="186">
        <f t="shared" si="5"/>
        <v>2975</v>
      </c>
      <c r="R32" s="186">
        <f t="shared" si="5"/>
        <v>2295</v>
      </c>
      <c r="S32" s="186">
        <f t="shared" si="5"/>
        <v>2295</v>
      </c>
      <c r="T32" s="186">
        <f t="shared" si="5"/>
        <v>2295</v>
      </c>
      <c r="U32" s="186">
        <f t="shared" si="5"/>
        <v>2295</v>
      </c>
      <c r="V32" s="186">
        <f t="shared" si="5"/>
        <v>2295</v>
      </c>
    </row>
    <row r="33" spans="1:22" s="11" customFormat="1" ht="12.75" hidden="1" customHeight="1" x14ac:dyDescent="0.2">
      <c r="A33" s="163" t="s">
        <v>168</v>
      </c>
      <c r="B33" s="186">
        <f t="shared" ref="B33:V33" si="6">B16*0.85</f>
        <v>4590</v>
      </c>
      <c r="C33" s="186">
        <f t="shared" si="6"/>
        <v>5950</v>
      </c>
      <c r="D33" s="186">
        <f t="shared" si="6"/>
        <v>5950</v>
      </c>
      <c r="E33" s="186">
        <f t="shared" si="6"/>
        <v>5950</v>
      </c>
      <c r="F33" s="186">
        <f t="shared" si="6"/>
        <v>5950</v>
      </c>
      <c r="G33" s="186">
        <f t="shared" si="6"/>
        <v>5950</v>
      </c>
      <c r="H33" s="186">
        <f t="shared" si="6"/>
        <v>5950</v>
      </c>
      <c r="I33" s="186">
        <f t="shared" si="6"/>
        <v>5950</v>
      </c>
      <c r="J33" s="186">
        <f t="shared" si="6"/>
        <v>5950</v>
      </c>
      <c r="K33" s="186">
        <f t="shared" si="6"/>
        <v>5950</v>
      </c>
      <c r="L33" s="186">
        <f t="shared" si="6"/>
        <v>5950</v>
      </c>
      <c r="M33" s="186">
        <f t="shared" si="6"/>
        <v>5950</v>
      </c>
      <c r="N33" s="186">
        <f t="shared" si="6"/>
        <v>5950</v>
      </c>
      <c r="O33" s="186">
        <f t="shared" si="6"/>
        <v>5950</v>
      </c>
      <c r="P33" s="186">
        <f t="shared" si="6"/>
        <v>5950</v>
      </c>
      <c r="Q33" s="186">
        <f t="shared" si="6"/>
        <v>5950</v>
      </c>
      <c r="R33" s="186">
        <f t="shared" si="6"/>
        <v>4590</v>
      </c>
      <c r="S33" s="186">
        <f t="shared" si="6"/>
        <v>4590</v>
      </c>
      <c r="T33" s="186">
        <f t="shared" si="6"/>
        <v>4590</v>
      </c>
      <c r="U33" s="186">
        <f t="shared" si="6"/>
        <v>4590</v>
      </c>
      <c r="V33" s="186">
        <f t="shared" si="6"/>
        <v>4590</v>
      </c>
    </row>
    <row r="34" spans="1:22" s="11" customFormat="1" ht="12.75" hidden="1" customHeight="1" x14ac:dyDescent="0.2">
      <c r="A34" s="123"/>
    </row>
    <row r="35" spans="1:22" s="11" customFormat="1" ht="24" customHeight="1" x14ac:dyDescent="0.2">
      <c r="A35" s="135" t="s">
        <v>166</v>
      </c>
    </row>
    <row r="36" spans="1:22" s="11" customFormat="1" ht="12.75" customHeight="1" x14ac:dyDescent="0.2">
      <c r="A36" s="132" t="s">
        <v>194</v>
      </c>
    </row>
    <row r="37" spans="1:22" ht="21.75" customHeight="1" x14ac:dyDescent="0.2">
      <c r="A37" s="74" t="s">
        <v>52</v>
      </c>
      <c r="B37" s="73" t="e">
        <f t="shared" ref="B37:V38" si="7">B20</f>
        <v>#REF!</v>
      </c>
      <c r="C37" s="73" t="e">
        <f t="shared" si="7"/>
        <v>#REF!</v>
      </c>
      <c r="D37" s="73" t="e">
        <f t="shared" si="7"/>
        <v>#REF!</v>
      </c>
      <c r="E37" s="73" t="e">
        <f t="shared" si="7"/>
        <v>#REF!</v>
      </c>
      <c r="F37" s="73" t="e">
        <f t="shared" si="7"/>
        <v>#REF!</v>
      </c>
      <c r="G37" s="73" t="e">
        <f t="shared" si="7"/>
        <v>#REF!</v>
      </c>
      <c r="H37" s="73" t="e">
        <f t="shared" si="7"/>
        <v>#REF!</v>
      </c>
      <c r="I37" s="73" t="e">
        <f t="shared" si="7"/>
        <v>#REF!</v>
      </c>
      <c r="J37" s="73" t="e">
        <f t="shared" si="7"/>
        <v>#REF!</v>
      </c>
      <c r="K37" s="73" t="e">
        <f t="shared" si="7"/>
        <v>#REF!</v>
      </c>
      <c r="L37" s="73" t="e">
        <f t="shared" si="7"/>
        <v>#REF!</v>
      </c>
      <c r="M37" s="73" t="e">
        <f t="shared" si="7"/>
        <v>#REF!</v>
      </c>
      <c r="N37" s="73" t="e">
        <f t="shared" si="7"/>
        <v>#REF!</v>
      </c>
      <c r="O37" s="73" t="e">
        <f t="shared" si="7"/>
        <v>#REF!</v>
      </c>
      <c r="P37" s="73" t="e">
        <f t="shared" si="7"/>
        <v>#REF!</v>
      </c>
      <c r="Q37" s="73" t="e">
        <f t="shared" si="7"/>
        <v>#REF!</v>
      </c>
      <c r="R37" s="73" t="e">
        <f t="shared" si="7"/>
        <v>#REF!</v>
      </c>
      <c r="S37" s="73" t="e">
        <f t="shared" si="7"/>
        <v>#REF!</v>
      </c>
      <c r="T37" s="73" t="e">
        <f t="shared" si="7"/>
        <v>#REF!</v>
      </c>
      <c r="U37" s="73" t="e">
        <f t="shared" si="7"/>
        <v>#REF!</v>
      </c>
      <c r="V37" s="73" t="e">
        <f t="shared" si="7"/>
        <v>#REF!</v>
      </c>
    </row>
    <row r="38" spans="1:22" ht="21.75" customHeight="1" x14ac:dyDescent="0.2">
      <c r="A38" s="74"/>
      <c r="B38" s="73" t="e">
        <f t="shared" si="7"/>
        <v>#REF!</v>
      </c>
      <c r="C38" s="73" t="e">
        <f t="shared" si="7"/>
        <v>#REF!</v>
      </c>
      <c r="D38" s="73" t="e">
        <f t="shared" si="7"/>
        <v>#REF!</v>
      </c>
      <c r="E38" s="73" t="e">
        <f t="shared" si="7"/>
        <v>#REF!</v>
      </c>
      <c r="F38" s="73" t="e">
        <f t="shared" si="7"/>
        <v>#REF!</v>
      </c>
      <c r="G38" s="73" t="e">
        <f t="shared" si="7"/>
        <v>#REF!</v>
      </c>
      <c r="H38" s="73" t="e">
        <f t="shared" si="7"/>
        <v>#REF!</v>
      </c>
      <c r="I38" s="73" t="e">
        <f t="shared" si="7"/>
        <v>#REF!</v>
      </c>
      <c r="J38" s="73" t="e">
        <f t="shared" si="7"/>
        <v>#REF!</v>
      </c>
      <c r="K38" s="73" t="e">
        <f t="shared" si="7"/>
        <v>#REF!</v>
      </c>
      <c r="L38" s="73" t="e">
        <f t="shared" si="7"/>
        <v>#REF!</v>
      </c>
      <c r="M38" s="73" t="e">
        <f t="shared" si="7"/>
        <v>#REF!</v>
      </c>
      <c r="N38" s="73" t="e">
        <f t="shared" si="7"/>
        <v>#REF!</v>
      </c>
      <c r="O38" s="73" t="e">
        <f t="shared" si="7"/>
        <v>#REF!</v>
      </c>
      <c r="P38" s="73" t="e">
        <f t="shared" si="7"/>
        <v>#REF!</v>
      </c>
      <c r="Q38" s="73" t="e">
        <f t="shared" si="7"/>
        <v>#REF!</v>
      </c>
      <c r="R38" s="73" t="e">
        <f t="shared" si="7"/>
        <v>#REF!</v>
      </c>
      <c r="S38" s="73" t="e">
        <f t="shared" si="7"/>
        <v>#REF!</v>
      </c>
      <c r="T38" s="73" t="e">
        <f t="shared" si="7"/>
        <v>#REF!</v>
      </c>
      <c r="U38" s="73" t="e">
        <f t="shared" si="7"/>
        <v>#REF!</v>
      </c>
      <c r="V38" s="73" t="e">
        <f t="shared" si="7"/>
        <v>#REF!</v>
      </c>
    </row>
    <row r="39" spans="1:22" s="11" customFormat="1" ht="12.75" customHeight="1" x14ac:dyDescent="0.2">
      <c r="A39" s="33" t="s">
        <v>53</v>
      </c>
      <c r="B39" s="136"/>
      <c r="C39" s="136"/>
      <c r="D39" s="136"/>
      <c r="E39" s="136"/>
      <c r="F39" s="136"/>
      <c r="G39" s="136"/>
      <c r="H39" s="136"/>
      <c r="I39" s="136"/>
      <c r="J39" s="136"/>
      <c r="K39" s="136"/>
      <c r="L39" s="136"/>
      <c r="M39" s="136"/>
      <c r="N39" s="136"/>
      <c r="O39" s="136"/>
      <c r="P39" s="136"/>
      <c r="Q39" s="136"/>
      <c r="R39" s="136"/>
      <c r="S39" s="136"/>
      <c r="T39" s="136"/>
      <c r="U39" s="136"/>
      <c r="V39" s="136"/>
    </row>
    <row r="40" spans="1:22" s="11" customFormat="1" ht="12.75" customHeight="1" x14ac:dyDescent="0.2">
      <c r="A40" s="42">
        <v>1</v>
      </c>
      <c r="B40" s="84" t="e">
        <f t="shared" ref="B40:V41" si="8">B23+B32+25</f>
        <v>#REF!</v>
      </c>
      <c r="C40" s="84" t="e">
        <f t="shared" si="8"/>
        <v>#REF!</v>
      </c>
      <c r="D40" s="84" t="e">
        <f t="shared" si="8"/>
        <v>#REF!</v>
      </c>
      <c r="E40" s="84" t="e">
        <f t="shared" si="8"/>
        <v>#REF!</v>
      </c>
      <c r="F40" s="84" t="e">
        <f t="shared" si="8"/>
        <v>#REF!</v>
      </c>
      <c r="G40" s="84" t="e">
        <f t="shared" si="8"/>
        <v>#REF!</v>
      </c>
      <c r="H40" s="84" t="e">
        <f t="shared" si="8"/>
        <v>#REF!</v>
      </c>
      <c r="I40" s="84" t="e">
        <f t="shared" si="8"/>
        <v>#REF!</v>
      </c>
      <c r="J40" s="84" t="e">
        <f t="shared" si="8"/>
        <v>#REF!</v>
      </c>
      <c r="K40" s="84" t="e">
        <f t="shared" si="8"/>
        <v>#REF!</v>
      </c>
      <c r="L40" s="84" t="e">
        <f t="shared" si="8"/>
        <v>#REF!</v>
      </c>
      <c r="M40" s="84" t="e">
        <f t="shared" si="8"/>
        <v>#REF!</v>
      </c>
      <c r="N40" s="84" t="e">
        <f t="shared" si="8"/>
        <v>#REF!</v>
      </c>
      <c r="O40" s="84" t="e">
        <f t="shared" si="8"/>
        <v>#REF!</v>
      </c>
      <c r="P40" s="84" t="e">
        <f t="shared" si="8"/>
        <v>#REF!</v>
      </c>
      <c r="Q40" s="84" t="e">
        <f t="shared" si="8"/>
        <v>#REF!</v>
      </c>
      <c r="R40" s="84" t="e">
        <f t="shared" si="8"/>
        <v>#REF!</v>
      </c>
      <c r="S40" s="84" t="e">
        <f t="shared" si="8"/>
        <v>#REF!</v>
      </c>
      <c r="T40" s="84" t="e">
        <f t="shared" si="8"/>
        <v>#REF!</v>
      </c>
      <c r="U40" s="84" t="e">
        <f t="shared" si="8"/>
        <v>#REF!</v>
      </c>
      <c r="V40" s="84" t="e">
        <f t="shared" si="8"/>
        <v>#REF!</v>
      </c>
    </row>
    <row r="41" spans="1:22" s="11" customFormat="1" ht="12.75" customHeight="1" x14ac:dyDescent="0.2">
      <c r="A41" s="42">
        <v>2</v>
      </c>
      <c r="B41" s="84" t="e">
        <f t="shared" si="8"/>
        <v>#REF!</v>
      </c>
      <c r="C41" s="84" t="e">
        <f t="shared" si="8"/>
        <v>#REF!</v>
      </c>
      <c r="D41" s="84" t="e">
        <f t="shared" si="8"/>
        <v>#REF!</v>
      </c>
      <c r="E41" s="84" t="e">
        <f t="shared" si="8"/>
        <v>#REF!</v>
      </c>
      <c r="F41" s="84" t="e">
        <f t="shared" si="8"/>
        <v>#REF!</v>
      </c>
      <c r="G41" s="84" t="e">
        <f t="shared" si="8"/>
        <v>#REF!</v>
      </c>
      <c r="H41" s="84" t="e">
        <f t="shared" si="8"/>
        <v>#REF!</v>
      </c>
      <c r="I41" s="84" t="e">
        <f t="shared" si="8"/>
        <v>#REF!</v>
      </c>
      <c r="J41" s="84" t="e">
        <f t="shared" si="8"/>
        <v>#REF!</v>
      </c>
      <c r="K41" s="84" t="e">
        <f t="shared" si="8"/>
        <v>#REF!</v>
      </c>
      <c r="L41" s="84" t="e">
        <f t="shared" si="8"/>
        <v>#REF!</v>
      </c>
      <c r="M41" s="84" t="e">
        <f t="shared" si="8"/>
        <v>#REF!</v>
      </c>
      <c r="N41" s="84" t="e">
        <f t="shared" si="8"/>
        <v>#REF!</v>
      </c>
      <c r="O41" s="84" t="e">
        <f t="shared" si="8"/>
        <v>#REF!</v>
      </c>
      <c r="P41" s="84" t="e">
        <f t="shared" si="8"/>
        <v>#REF!</v>
      </c>
      <c r="Q41" s="84" t="e">
        <f t="shared" si="8"/>
        <v>#REF!</v>
      </c>
      <c r="R41" s="84" t="e">
        <f t="shared" si="8"/>
        <v>#REF!</v>
      </c>
      <c r="S41" s="84" t="e">
        <f t="shared" si="8"/>
        <v>#REF!</v>
      </c>
      <c r="T41" s="84" t="e">
        <f t="shared" si="8"/>
        <v>#REF!</v>
      </c>
      <c r="U41" s="84" t="e">
        <f t="shared" si="8"/>
        <v>#REF!</v>
      </c>
      <c r="V41" s="84" t="e">
        <f t="shared" si="8"/>
        <v>#REF!</v>
      </c>
    </row>
    <row r="42" spans="1:22" s="11" customFormat="1" ht="12.75" customHeight="1" x14ac:dyDescent="0.2">
      <c r="A42" s="33" t="s">
        <v>54</v>
      </c>
      <c r="B42" s="84"/>
      <c r="C42" s="84"/>
      <c r="D42" s="84"/>
      <c r="E42" s="84"/>
      <c r="F42" s="84"/>
      <c r="G42" s="84"/>
      <c r="H42" s="84"/>
      <c r="I42" s="84"/>
      <c r="J42" s="84"/>
      <c r="K42" s="84"/>
      <c r="L42" s="84"/>
      <c r="M42" s="84"/>
      <c r="N42" s="84"/>
      <c r="O42" s="84"/>
      <c r="P42" s="84"/>
      <c r="Q42" s="84"/>
      <c r="R42" s="84"/>
      <c r="S42" s="84"/>
      <c r="T42" s="84"/>
      <c r="U42" s="84"/>
      <c r="V42" s="84"/>
    </row>
    <row r="43" spans="1:22" s="11" customFormat="1" ht="12.75" customHeight="1" x14ac:dyDescent="0.2">
      <c r="A43" s="42">
        <v>1</v>
      </c>
      <c r="B43" s="84" t="e">
        <f t="shared" ref="B43:V44" si="9">B26+B32+25</f>
        <v>#REF!</v>
      </c>
      <c r="C43" s="84" t="e">
        <f t="shared" si="9"/>
        <v>#REF!</v>
      </c>
      <c r="D43" s="84" t="e">
        <f t="shared" si="9"/>
        <v>#REF!</v>
      </c>
      <c r="E43" s="84" t="e">
        <f t="shared" si="9"/>
        <v>#REF!</v>
      </c>
      <c r="F43" s="84" t="e">
        <f t="shared" si="9"/>
        <v>#REF!</v>
      </c>
      <c r="G43" s="84" t="e">
        <f t="shared" si="9"/>
        <v>#REF!</v>
      </c>
      <c r="H43" s="84" t="e">
        <f t="shared" si="9"/>
        <v>#REF!</v>
      </c>
      <c r="I43" s="84" t="e">
        <f t="shared" si="9"/>
        <v>#REF!</v>
      </c>
      <c r="J43" s="84" t="e">
        <f t="shared" si="9"/>
        <v>#REF!</v>
      </c>
      <c r="K43" s="84" t="e">
        <f t="shared" si="9"/>
        <v>#REF!</v>
      </c>
      <c r="L43" s="84" t="e">
        <f t="shared" si="9"/>
        <v>#REF!</v>
      </c>
      <c r="M43" s="84" t="e">
        <f t="shared" si="9"/>
        <v>#REF!</v>
      </c>
      <c r="N43" s="84" t="e">
        <f t="shared" si="9"/>
        <v>#REF!</v>
      </c>
      <c r="O43" s="84" t="e">
        <f t="shared" si="9"/>
        <v>#REF!</v>
      </c>
      <c r="P43" s="84" t="e">
        <f t="shared" si="9"/>
        <v>#REF!</v>
      </c>
      <c r="Q43" s="84" t="e">
        <f t="shared" si="9"/>
        <v>#REF!</v>
      </c>
      <c r="R43" s="84" t="e">
        <f t="shared" si="9"/>
        <v>#REF!</v>
      </c>
      <c r="S43" s="84" t="e">
        <f t="shared" si="9"/>
        <v>#REF!</v>
      </c>
      <c r="T43" s="84" t="e">
        <f t="shared" si="9"/>
        <v>#REF!</v>
      </c>
      <c r="U43" s="84" t="e">
        <f t="shared" si="9"/>
        <v>#REF!</v>
      </c>
      <c r="V43" s="84" t="e">
        <f t="shared" si="9"/>
        <v>#REF!</v>
      </c>
    </row>
    <row r="44" spans="1:22" s="11" customFormat="1" ht="12.75" customHeight="1" x14ac:dyDescent="0.2">
      <c r="A44" s="42">
        <v>2</v>
      </c>
      <c r="B44" s="84" t="e">
        <f t="shared" si="9"/>
        <v>#REF!</v>
      </c>
      <c r="C44" s="84" t="e">
        <f t="shared" si="9"/>
        <v>#REF!</v>
      </c>
      <c r="D44" s="84" t="e">
        <f t="shared" si="9"/>
        <v>#REF!</v>
      </c>
      <c r="E44" s="84" t="e">
        <f t="shared" si="9"/>
        <v>#REF!</v>
      </c>
      <c r="F44" s="84" t="e">
        <f t="shared" si="9"/>
        <v>#REF!</v>
      </c>
      <c r="G44" s="84" t="e">
        <f t="shared" si="9"/>
        <v>#REF!</v>
      </c>
      <c r="H44" s="84" t="e">
        <f t="shared" si="9"/>
        <v>#REF!</v>
      </c>
      <c r="I44" s="84" t="e">
        <f t="shared" si="9"/>
        <v>#REF!</v>
      </c>
      <c r="J44" s="84" t="e">
        <f t="shared" si="9"/>
        <v>#REF!</v>
      </c>
      <c r="K44" s="84" t="e">
        <f t="shared" si="9"/>
        <v>#REF!</v>
      </c>
      <c r="L44" s="84" t="e">
        <f t="shared" si="9"/>
        <v>#REF!</v>
      </c>
      <c r="M44" s="84" t="e">
        <f t="shared" si="9"/>
        <v>#REF!</v>
      </c>
      <c r="N44" s="84" t="e">
        <f t="shared" si="9"/>
        <v>#REF!</v>
      </c>
      <c r="O44" s="84" t="e">
        <f t="shared" si="9"/>
        <v>#REF!</v>
      </c>
      <c r="P44" s="84" t="e">
        <f t="shared" si="9"/>
        <v>#REF!</v>
      </c>
      <c r="Q44" s="84" t="e">
        <f t="shared" si="9"/>
        <v>#REF!</v>
      </c>
      <c r="R44" s="84" t="e">
        <f t="shared" si="9"/>
        <v>#REF!</v>
      </c>
      <c r="S44" s="84" t="e">
        <f t="shared" si="9"/>
        <v>#REF!</v>
      </c>
      <c r="T44" s="84" t="e">
        <f t="shared" si="9"/>
        <v>#REF!</v>
      </c>
      <c r="U44" s="84" t="e">
        <f t="shared" si="9"/>
        <v>#REF!</v>
      </c>
      <c r="V44" s="84" t="e">
        <f t="shared" si="9"/>
        <v>#REF!</v>
      </c>
    </row>
    <row r="45" spans="1:22" s="11" customFormat="1" ht="12.75" customHeight="1" x14ac:dyDescent="0.2">
      <c r="A45" s="33" t="s">
        <v>151</v>
      </c>
      <c r="B45" s="84"/>
      <c r="C45" s="84"/>
      <c r="D45" s="84"/>
      <c r="E45" s="84"/>
      <c r="F45" s="84"/>
      <c r="G45" s="84"/>
      <c r="H45" s="84"/>
      <c r="I45" s="84"/>
      <c r="J45" s="84"/>
      <c r="K45" s="84"/>
      <c r="L45" s="84"/>
      <c r="M45" s="84"/>
      <c r="N45" s="84"/>
      <c r="O45" s="84"/>
      <c r="P45" s="84"/>
      <c r="Q45" s="84"/>
      <c r="R45" s="84"/>
      <c r="S45" s="84"/>
      <c r="T45" s="84"/>
      <c r="U45" s="84"/>
      <c r="V45" s="84"/>
    </row>
    <row r="46" spans="1:22" s="11" customFormat="1" ht="12.75" customHeight="1" x14ac:dyDescent="0.2">
      <c r="A46" s="42">
        <v>1</v>
      </c>
      <c r="B46" s="84" t="e">
        <f t="shared" ref="B46:V47" si="10">B29+B32+25</f>
        <v>#REF!</v>
      </c>
      <c r="C46" s="84" t="e">
        <f t="shared" si="10"/>
        <v>#REF!</v>
      </c>
      <c r="D46" s="84" t="e">
        <f t="shared" si="10"/>
        <v>#REF!</v>
      </c>
      <c r="E46" s="84" t="e">
        <f t="shared" si="10"/>
        <v>#REF!</v>
      </c>
      <c r="F46" s="84" t="e">
        <f t="shared" si="10"/>
        <v>#REF!</v>
      </c>
      <c r="G46" s="84" t="e">
        <f t="shared" si="10"/>
        <v>#REF!</v>
      </c>
      <c r="H46" s="84" t="e">
        <f t="shared" si="10"/>
        <v>#REF!</v>
      </c>
      <c r="I46" s="84" t="e">
        <f t="shared" si="10"/>
        <v>#REF!</v>
      </c>
      <c r="J46" s="84" t="e">
        <f t="shared" si="10"/>
        <v>#REF!</v>
      </c>
      <c r="K46" s="84" t="e">
        <f t="shared" si="10"/>
        <v>#REF!</v>
      </c>
      <c r="L46" s="84" t="e">
        <f t="shared" si="10"/>
        <v>#REF!</v>
      </c>
      <c r="M46" s="84" t="e">
        <f t="shared" si="10"/>
        <v>#REF!</v>
      </c>
      <c r="N46" s="84" t="e">
        <f t="shared" si="10"/>
        <v>#REF!</v>
      </c>
      <c r="O46" s="84" t="e">
        <f t="shared" si="10"/>
        <v>#REF!</v>
      </c>
      <c r="P46" s="84" t="e">
        <f t="shared" si="10"/>
        <v>#REF!</v>
      </c>
      <c r="Q46" s="84" t="e">
        <f t="shared" si="10"/>
        <v>#REF!</v>
      </c>
      <c r="R46" s="84" t="e">
        <f t="shared" si="10"/>
        <v>#REF!</v>
      </c>
      <c r="S46" s="84" t="e">
        <f t="shared" si="10"/>
        <v>#REF!</v>
      </c>
      <c r="T46" s="84" t="e">
        <f t="shared" si="10"/>
        <v>#REF!</v>
      </c>
      <c r="U46" s="84" t="e">
        <f t="shared" si="10"/>
        <v>#REF!</v>
      </c>
      <c r="V46" s="84" t="e">
        <f t="shared" si="10"/>
        <v>#REF!</v>
      </c>
    </row>
    <row r="47" spans="1:22" s="11" customFormat="1" ht="12.75" customHeight="1" x14ac:dyDescent="0.2">
      <c r="A47" s="42">
        <v>2</v>
      </c>
      <c r="B47" s="84" t="e">
        <f t="shared" si="10"/>
        <v>#REF!</v>
      </c>
      <c r="C47" s="84" t="e">
        <f t="shared" si="10"/>
        <v>#REF!</v>
      </c>
      <c r="D47" s="84" t="e">
        <f t="shared" si="10"/>
        <v>#REF!</v>
      </c>
      <c r="E47" s="84" t="e">
        <f t="shared" si="10"/>
        <v>#REF!</v>
      </c>
      <c r="F47" s="84" t="e">
        <f t="shared" si="10"/>
        <v>#REF!</v>
      </c>
      <c r="G47" s="84" t="e">
        <f t="shared" si="10"/>
        <v>#REF!</v>
      </c>
      <c r="H47" s="84" t="e">
        <f t="shared" si="10"/>
        <v>#REF!</v>
      </c>
      <c r="I47" s="84" t="e">
        <f t="shared" si="10"/>
        <v>#REF!</v>
      </c>
      <c r="J47" s="84" t="e">
        <f t="shared" si="10"/>
        <v>#REF!</v>
      </c>
      <c r="K47" s="84" t="e">
        <f t="shared" si="10"/>
        <v>#REF!</v>
      </c>
      <c r="L47" s="84" t="e">
        <f t="shared" si="10"/>
        <v>#REF!</v>
      </c>
      <c r="M47" s="84" t="e">
        <f t="shared" si="10"/>
        <v>#REF!</v>
      </c>
      <c r="N47" s="84" t="e">
        <f t="shared" si="10"/>
        <v>#REF!</v>
      </c>
      <c r="O47" s="84" t="e">
        <f t="shared" si="10"/>
        <v>#REF!</v>
      </c>
      <c r="P47" s="84" t="e">
        <f t="shared" si="10"/>
        <v>#REF!</v>
      </c>
      <c r="Q47" s="84" t="e">
        <f t="shared" si="10"/>
        <v>#REF!</v>
      </c>
      <c r="R47" s="84" t="e">
        <f t="shared" si="10"/>
        <v>#REF!</v>
      </c>
      <c r="S47" s="84" t="e">
        <f t="shared" si="10"/>
        <v>#REF!</v>
      </c>
      <c r="T47" s="84" t="e">
        <f t="shared" si="10"/>
        <v>#REF!</v>
      </c>
      <c r="U47" s="84" t="e">
        <f t="shared" si="10"/>
        <v>#REF!</v>
      </c>
      <c r="V47" s="84" t="e">
        <f t="shared" si="10"/>
        <v>#REF!</v>
      </c>
    </row>
    <row r="48" spans="1:22" s="11" customFormat="1" ht="12.75" customHeight="1" x14ac:dyDescent="0.2">
      <c r="A48" s="123"/>
    </row>
    <row r="49" spans="1:8" x14ac:dyDescent="0.2">
      <c r="A49" s="216" t="s">
        <v>157</v>
      </c>
    </row>
    <row r="50" spans="1:8" x14ac:dyDescent="0.2">
      <c r="A50" s="216"/>
    </row>
    <row r="51" spans="1:8" x14ac:dyDescent="0.2">
      <c r="A51" s="123"/>
    </row>
    <row r="52" spans="1:8" s="11" customFormat="1" ht="12.75" customHeight="1" x14ac:dyDescent="0.2">
      <c r="A52" s="249" t="s">
        <v>209</v>
      </c>
      <c r="B52" s="250"/>
      <c r="C52" s="250"/>
      <c r="D52" s="250"/>
      <c r="E52" s="250"/>
      <c r="F52" s="250"/>
      <c r="G52" s="250"/>
      <c r="H52" s="250"/>
    </row>
    <row r="53" spans="1:8" s="11" customFormat="1" ht="12.75" customHeight="1" x14ac:dyDescent="0.2">
      <c r="A53" s="249"/>
      <c r="B53" s="250"/>
      <c r="C53" s="250"/>
      <c r="D53" s="250"/>
      <c r="E53" s="250"/>
      <c r="F53" s="250"/>
      <c r="G53" s="250"/>
      <c r="H53" s="250"/>
    </row>
    <row r="54" spans="1:8" s="11" customFormat="1" ht="12.75" customHeight="1" x14ac:dyDescent="0.2">
      <c r="A54" s="249"/>
      <c r="B54" s="250"/>
      <c r="C54" s="250"/>
      <c r="D54" s="250"/>
      <c r="E54" s="250"/>
      <c r="F54" s="250"/>
      <c r="G54" s="250"/>
      <c r="H54" s="250"/>
    </row>
    <row r="55" spans="1:8" s="11" customFormat="1" ht="12.75" customHeight="1" x14ac:dyDescent="0.2">
      <c r="A55" s="249"/>
      <c r="B55" s="250"/>
      <c r="C55" s="250"/>
      <c r="D55" s="250"/>
      <c r="E55" s="250"/>
      <c r="F55" s="250"/>
      <c r="G55" s="250"/>
      <c r="H55" s="250"/>
    </row>
    <row r="56" spans="1:8" s="11" customFormat="1" ht="12.75" customHeight="1" x14ac:dyDescent="0.2">
      <c r="A56" s="249"/>
      <c r="B56" s="250"/>
      <c r="C56" s="250"/>
      <c r="D56" s="250"/>
      <c r="E56" s="250"/>
      <c r="F56" s="250"/>
      <c r="G56" s="250"/>
      <c r="H56" s="250"/>
    </row>
    <row r="57" spans="1:8" s="11" customFormat="1" ht="12.75" customHeight="1" x14ac:dyDescent="0.2">
      <c r="A57" s="249"/>
      <c r="B57" s="250"/>
      <c r="C57" s="250"/>
      <c r="D57" s="250"/>
      <c r="E57" s="250"/>
      <c r="F57" s="250"/>
      <c r="G57" s="250"/>
      <c r="H57" s="250"/>
    </row>
    <row r="58" spans="1:8" s="11" customFormat="1" ht="12.75" customHeight="1" x14ac:dyDescent="0.2"/>
    <row r="59" spans="1:8" x14ac:dyDescent="0.2">
      <c r="A59" s="156" t="s">
        <v>80</v>
      </c>
    </row>
    <row r="60" spans="1:8" ht="34.5" customHeight="1" x14ac:dyDescent="0.2">
      <c r="A60" s="150" t="s">
        <v>211</v>
      </c>
    </row>
    <row r="61" spans="1:8" ht="34.5" customHeight="1" x14ac:dyDescent="0.2">
      <c r="A61" s="150" t="s">
        <v>235</v>
      </c>
    </row>
    <row r="62" spans="1:8" ht="12.75" customHeight="1" x14ac:dyDescent="0.2">
      <c r="A62"/>
    </row>
    <row r="63" spans="1:8" x14ac:dyDescent="0.2">
      <c r="A63" s="137" t="s">
        <v>58</v>
      </c>
    </row>
    <row r="64" spans="1:8" s="155" customFormat="1" ht="35.25" customHeight="1" x14ac:dyDescent="0.2">
      <c r="A64" s="138" t="s">
        <v>163</v>
      </c>
    </row>
    <row r="65" spans="1:1" s="155" customFormat="1" ht="35.25" customHeight="1" x14ac:dyDescent="0.2">
      <c r="A65" s="150" t="s">
        <v>190</v>
      </c>
    </row>
    <row r="66" spans="1:1" s="155" customFormat="1" ht="35.25" customHeight="1" x14ac:dyDescent="0.2">
      <c r="A66" s="138" t="s">
        <v>164</v>
      </c>
    </row>
    <row r="67" spans="1:1" s="155" customFormat="1" ht="13.5" customHeight="1" x14ac:dyDescent="0.2">
      <c r="A67" s="138" t="s">
        <v>165</v>
      </c>
    </row>
    <row r="68" spans="1:1" s="155" customFormat="1" ht="35.25" customHeight="1" x14ac:dyDescent="0.2">
      <c r="A68" s="138" t="s">
        <v>162</v>
      </c>
    </row>
    <row r="69" spans="1:1" ht="24" x14ac:dyDescent="0.2">
      <c r="A69" s="145" t="s">
        <v>173</v>
      </c>
    </row>
    <row r="70" spans="1:1" s="155" customFormat="1" ht="26.25" customHeight="1" x14ac:dyDescent="0.2">
      <c r="A70" s="157" t="s">
        <v>90</v>
      </c>
    </row>
    <row r="71" spans="1:1" s="155" customFormat="1" ht="12" customHeight="1" x14ac:dyDescent="0.2">
      <c r="A71" s="157"/>
    </row>
    <row r="72" spans="1:1" s="155" customFormat="1" ht="217.5" customHeight="1" x14ac:dyDescent="0.2">
      <c r="A72" s="187" t="s">
        <v>210</v>
      </c>
    </row>
    <row r="73" spans="1:1" s="155" customFormat="1" ht="13.5" customHeight="1" x14ac:dyDescent="0.2">
      <c r="A73" s="138"/>
    </row>
    <row r="74" spans="1:1" x14ac:dyDescent="0.2">
      <c r="A74" s="145"/>
    </row>
    <row r="75" spans="1:1" x14ac:dyDescent="0.2">
      <c r="A75" s="146"/>
    </row>
    <row r="76" spans="1:1" ht="24" x14ac:dyDescent="0.2">
      <c r="A76" s="156" t="s">
        <v>92</v>
      </c>
    </row>
    <row r="77" spans="1:1" ht="36" hidden="1" x14ac:dyDescent="0.2">
      <c r="A77" s="175" t="s">
        <v>224</v>
      </c>
    </row>
    <row r="78" spans="1:1" s="11" customFormat="1" ht="50.25" customHeight="1" x14ac:dyDescent="0.2">
      <c r="A78" s="175" t="s">
        <v>212</v>
      </c>
    </row>
    <row r="79" spans="1:1" s="11" customFormat="1" ht="38.25" customHeight="1" x14ac:dyDescent="0.2">
      <c r="A79" s="175" t="s">
        <v>213</v>
      </c>
    </row>
    <row r="80" spans="1:1" x14ac:dyDescent="0.2">
      <c r="A80" s="13"/>
    </row>
    <row r="81" spans="1:1" x14ac:dyDescent="0.2">
      <c r="A81" s="139" t="s">
        <v>65</v>
      </c>
    </row>
    <row r="82" spans="1:1" ht="108" customHeight="1" x14ac:dyDescent="0.2">
      <c r="A82" s="152" t="s">
        <v>236</v>
      </c>
    </row>
    <row r="83" spans="1:1" x14ac:dyDescent="0.2">
      <c r="A83" s="133"/>
    </row>
    <row r="84" spans="1:1" x14ac:dyDescent="0.2">
      <c r="A84" s="143"/>
    </row>
    <row r="85" spans="1:1" x14ac:dyDescent="0.2">
      <c r="A85" s="143"/>
    </row>
    <row r="86" spans="1:1" x14ac:dyDescent="0.2">
      <c r="A86" s="143"/>
    </row>
    <row r="87" spans="1:1" x14ac:dyDescent="0.2">
      <c r="A87" s="143"/>
    </row>
    <row r="88" spans="1:1" x14ac:dyDescent="0.2">
      <c r="A88" s="143"/>
    </row>
    <row r="89" spans="1:1" x14ac:dyDescent="0.2">
      <c r="A89" s="143"/>
    </row>
    <row r="90" spans="1:1" x14ac:dyDescent="0.2">
      <c r="A90" s="143"/>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sheetData>
  <mergeCells count="2">
    <mergeCell ref="A49:A50"/>
    <mergeCell ref="A52:H57"/>
  </mergeCells>
  <pageMargins left="0.7" right="0.7" top="0.75" bottom="0.75" header="0.3" footer="0.3"/>
  <pageSetup paperSize="9"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255"/>
  <sheetViews>
    <sheetView workbookViewId="0">
      <pane xSplit="1" topLeftCell="B1" activePane="topRight" state="frozen"/>
      <selection activeCell="A10" sqref="A10"/>
      <selection pane="topRight" activeCell="B1" sqref="B1:F1048576"/>
    </sheetView>
  </sheetViews>
  <sheetFormatPr defaultColWidth="10.140625" defaultRowHeight="12.75" x14ac:dyDescent="0.2"/>
  <cols>
    <col min="1" max="1" width="45.28515625" style="5" customWidth="1"/>
  </cols>
  <sheetData>
    <row r="1" spans="1:4" ht="24" x14ac:dyDescent="0.2">
      <c r="A1" s="47" t="s">
        <v>50</v>
      </c>
    </row>
    <row r="2" spans="1:4" ht="13.5" customHeight="1" x14ac:dyDescent="0.2">
      <c r="A2"/>
    </row>
    <row r="3" spans="1:4" hidden="1" x14ac:dyDescent="0.2">
      <c r="A3" s="164" t="s">
        <v>170</v>
      </c>
    </row>
    <row r="4" spans="1:4" ht="21.75" hidden="1" customHeight="1" x14ac:dyDescent="0.2">
      <c r="A4" s="165" t="s">
        <v>52</v>
      </c>
      <c r="B4" s="148" t="e">
        <f>'BAR BB| Open rates'!#REF!</f>
        <v>#REF!</v>
      </c>
      <c r="C4" s="148" t="e">
        <f>'BAR BB| Open rates'!#REF!</f>
        <v>#REF!</v>
      </c>
      <c r="D4" s="148" t="e">
        <f>'BAR BB| Open rates'!#REF!</f>
        <v>#REF!</v>
      </c>
    </row>
    <row r="5" spans="1:4" ht="21.75" hidden="1" customHeight="1" x14ac:dyDescent="0.2">
      <c r="A5" s="161"/>
      <c r="B5" s="148" t="e">
        <f>'BAR BB| Open rates'!#REF!</f>
        <v>#REF!</v>
      </c>
      <c r="C5" s="148" t="e">
        <f>'BAR BB| Open rates'!#REF!</f>
        <v>#REF!</v>
      </c>
      <c r="D5" s="148" t="e">
        <f>'BAR BB| Open rates'!#REF!</f>
        <v>#REF!</v>
      </c>
    </row>
    <row r="6" spans="1:4" s="11" customFormat="1" ht="12.75" hidden="1" customHeight="1" x14ac:dyDescent="0.2">
      <c r="A6" s="162" t="s">
        <v>53</v>
      </c>
      <c r="B6" s="159"/>
      <c r="C6" s="159"/>
      <c r="D6" s="159"/>
    </row>
    <row r="7" spans="1:4" s="11" customFormat="1" ht="12.75" hidden="1" customHeight="1" x14ac:dyDescent="0.2">
      <c r="A7" s="163">
        <v>1</v>
      </c>
      <c r="B7" s="160" t="e">
        <f>'BAR BB| Open rates'!#REF!</f>
        <v>#REF!</v>
      </c>
      <c r="C7" s="160" t="e">
        <f>'BAR BB| Open rates'!#REF!</f>
        <v>#REF!</v>
      </c>
      <c r="D7" s="160" t="e">
        <f>'BAR BB| Open rates'!#REF!</f>
        <v>#REF!</v>
      </c>
    </row>
    <row r="8" spans="1:4" s="11" customFormat="1" ht="12.75" hidden="1" customHeight="1" x14ac:dyDescent="0.2">
      <c r="A8" s="163">
        <v>2</v>
      </c>
      <c r="B8" s="160" t="e">
        <f>'BAR BB| Open rates'!#REF!</f>
        <v>#REF!</v>
      </c>
      <c r="C8" s="160" t="e">
        <f>'BAR BB| Open rates'!#REF!</f>
        <v>#REF!</v>
      </c>
      <c r="D8" s="160" t="e">
        <f>'BAR BB| Open rates'!#REF!</f>
        <v>#REF!</v>
      </c>
    </row>
    <row r="9" spans="1:4" s="11" customFormat="1" ht="12.75" hidden="1" customHeight="1" x14ac:dyDescent="0.2">
      <c r="A9" s="162" t="s">
        <v>54</v>
      </c>
      <c r="B9" s="160"/>
      <c r="C9" s="160"/>
      <c r="D9" s="160"/>
    </row>
    <row r="10" spans="1:4" s="11" customFormat="1" ht="12.75" hidden="1" customHeight="1" x14ac:dyDescent="0.2">
      <c r="A10" s="163">
        <v>1</v>
      </c>
      <c r="B10" s="160" t="e">
        <f>'BAR BB| Open rates'!#REF!</f>
        <v>#REF!</v>
      </c>
      <c r="C10" s="160" t="e">
        <f>'BAR BB| Open rates'!#REF!</f>
        <v>#REF!</v>
      </c>
      <c r="D10" s="160" t="e">
        <f>'BAR BB| Open rates'!#REF!</f>
        <v>#REF!</v>
      </c>
    </row>
    <row r="11" spans="1:4" s="11" customFormat="1" ht="12.75" hidden="1" customHeight="1" x14ac:dyDescent="0.2">
      <c r="A11" s="163">
        <v>2</v>
      </c>
      <c r="B11" s="160" t="e">
        <f>'BAR BB| Open rates'!#REF!</f>
        <v>#REF!</v>
      </c>
      <c r="C11" s="160" t="e">
        <f>'BAR BB| Open rates'!#REF!</f>
        <v>#REF!</v>
      </c>
      <c r="D11" s="160" t="e">
        <f>'BAR BB| Open rates'!#REF!</f>
        <v>#REF!</v>
      </c>
    </row>
    <row r="12" spans="1:4" s="11" customFormat="1" ht="12.75" hidden="1" customHeight="1" x14ac:dyDescent="0.2">
      <c r="A12" s="162" t="s">
        <v>151</v>
      </c>
      <c r="B12" s="160"/>
      <c r="C12" s="160"/>
      <c r="D12" s="160"/>
    </row>
    <row r="13" spans="1:4" s="11" customFormat="1" ht="12.75" hidden="1" customHeight="1" x14ac:dyDescent="0.2">
      <c r="A13" s="163">
        <v>1</v>
      </c>
      <c r="B13" s="160" t="e">
        <f>'BAR BB| Open rates'!#REF!</f>
        <v>#REF!</v>
      </c>
      <c r="C13" s="160" t="e">
        <f>'BAR BB| Open rates'!#REF!</f>
        <v>#REF!</v>
      </c>
      <c r="D13" s="160" t="e">
        <f>'BAR BB| Open rates'!#REF!</f>
        <v>#REF!</v>
      </c>
    </row>
    <row r="14" spans="1:4" s="11" customFormat="1" ht="12.75" hidden="1" customHeight="1" thickBot="1" x14ac:dyDescent="0.25">
      <c r="A14" s="163">
        <v>2</v>
      </c>
      <c r="B14" s="160" t="e">
        <f>'BAR BB| Open rates'!#REF!</f>
        <v>#REF!</v>
      </c>
      <c r="C14" s="160" t="e">
        <f>'BAR BB| Open rates'!#REF!</f>
        <v>#REF!</v>
      </c>
      <c r="D14" s="160" t="e">
        <f>'BAR BB| Open rates'!#REF!</f>
        <v>#REF!</v>
      </c>
    </row>
    <row r="15" spans="1:4" s="11" customFormat="1" ht="12.75" hidden="1" customHeight="1" x14ac:dyDescent="0.2">
      <c r="A15" s="167" t="s">
        <v>167</v>
      </c>
      <c r="B15" s="188">
        <v>2700</v>
      </c>
      <c r="C15" s="188">
        <v>2700</v>
      </c>
      <c r="D15" s="188">
        <v>2700</v>
      </c>
    </row>
    <row r="16" spans="1:4" s="11" customFormat="1" ht="12.75" hidden="1" customHeight="1" x14ac:dyDescent="0.2">
      <c r="A16" s="163" t="s">
        <v>168</v>
      </c>
      <c r="B16" s="185">
        <f t="shared" ref="B16:D16" si="0">B15*2</f>
        <v>5400</v>
      </c>
      <c r="C16" s="185">
        <f t="shared" si="0"/>
        <v>5400</v>
      </c>
      <c r="D16" s="185">
        <f t="shared" si="0"/>
        <v>5400</v>
      </c>
    </row>
    <row r="17" spans="1:4" s="11" customFormat="1" ht="12.75" hidden="1" customHeight="1" thickBot="1" x14ac:dyDescent="0.25">
      <c r="A17" s="166" t="s">
        <v>169</v>
      </c>
      <c r="B17" s="185">
        <f t="shared" ref="B17:D17" si="1">4000+B15</f>
        <v>6700</v>
      </c>
      <c r="C17" s="185">
        <f t="shared" si="1"/>
        <v>6700</v>
      </c>
      <c r="D17" s="185">
        <f t="shared" si="1"/>
        <v>6700</v>
      </c>
    </row>
    <row r="18" spans="1:4" s="11" customFormat="1" ht="24" customHeight="1" x14ac:dyDescent="0.2">
      <c r="A18" s="135" t="s">
        <v>166</v>
      </c>
    </row>
    <row r="19" spans="1:4" s="11" customFormat="1" ht="12.75" customHeight="1" x14ac:dyDescent="0.2">
      <c r="A19" s="132" t="s">
        <v>246</v>
      </c>
    </row>
    <row r="20" spans="1:4" ht="21.75" customHeight="1" x14ac:dyDescent="0.2">
      <c r="A20" s="74" t="s">
        <v>52</v>
      </c>
      <c r="B20" s="73" t="e">
        <f t="shared" ref="B20:D20" si="2">B4</f>
        <v>#REF!</v>
      </c>
      <c r="C20" s="73" t="e">
        <f t="shared" si="2"/>
        <v>#REF!</v>
      </c>
      <c r="D20" s="73" t="e">
        <f t="shared" si="2"/>
        <v>#REF!</v>
      </c>
    </row>
    <row r="21" spans="1:4" ht="21.75" customHeight="1" x14ac:dyDescent="0.2">
      <c r="A21" s="74"/>
      <c r="B21" s="73" t="e">
        <f t="shared" ref="B21:D21" si="3">B5</f>
        <v>#REF!</v>
      </c>
      <c r="C21" s="73" t="e">
        <f t="shared" si="3"/>
        <v>#REF!</v>
      </c>
      <c r="D21" s="73" t="e">
        <f t="shared" si="3"/>
        <v>#REF!</v>
      </c>
    </row>
    <row r="22" spans="1:4" s="11" customFormat="1" ht="12.75" customHeight="1" x14ac:dyDescent="0.2">
      <c r="A22" s="33" t="s">
        <v>53</v>
      </c>
      <c r="B22" s="136"/>
      <c r="C22" s="136"/>
      <c r="D22" s="136"/>
    </row>
    <row r="23" spans="1:4" s="11" customFormat="1" ht="12.75" customHeight="1" x14ac:dyDescent="0.2">
      <c r="A23" s="42">
        <v>1</v>
      </c>
      <c r="B23" s="84" t="e">
        <f t="shared" ref="B23:D23" si="4">B7*0.9*0.85+35</f>
        <v>#REF!</v>
      </c>
      <c r="C23" s="84" t="e">
        <f t="shared" si="4"/>
        <v>#REF!</v>
      </c>
      <c r="D23" s="84" t="e">
        <f t="shared" si="4"/>
        <v>#REF!</v>
      </c>
    </row>
    <row r="24" spans="1:4" s="11" customFormat="1" ht="12.75" customHeight="1" x14ac:dyDescent="0.2">
      <c r="A24" s="42">
        <v>2</v>
      </c>
      <c r="B24" s="84" t="e">
        <f t="shared" ref="B24:D24" si="5">B8*0.9*0.85+35</f>
        <v>#REF!</v>
      </c>
      <c r="C24" s="84" t="e">
        <f t="shared" si="5"/>
        <v>#REF!</v>
      </c>
      <c r="D24" s="84" t="e">
        <f t="shared" si="5"/>
        <v>#REF!</v>
      </c>
    </row>
    <row r="25" spans="1:4" s="11" customFormat="1" ht="12.75" customHeight="1" x14ac:dyDescent="0.2">
      <c r="A25" s="33" t="s">
        <v>54</v>
      </c>
      <c r="B25" s="84"/>
      <c r="C25" s="84"/>
      <c r="D25" s="84"/>
    </row>
    <row r="26" spans="1:4" s="11" customFormat="1" ht="12.75" customHeight="1" x14ac:dyDescent="0.2">
      <c r="A26" s="42">
        <v>1</v>
      </c>
      <c r="B26" s="84" t="e">
        <f t="shared" ref="B26:D26" si="6">B10*0.9*0.85+35</f>
        <v>#REF!</v>
      </c>
      <c r="C26" s="84" t="e">
        <f t="shared" si="6"/>
        <v>#REF!</v>
      </c>
      <c r="D26" s="84" t="e">
        <f t="shared" si="6"/>
        <v>#REF!</v>
      </c>
    </row>
    <row r="27" spans="1:4" s="11" customFormat="1" ht="12.75" customHeight="1" x14ac:dyDescent="0.2">
      <c r="A27" s="42">
        <v>2</v>
      </c>
      <c r="B27" s="84" t="e">
        <f t="shared" ref="B27:D27" si="7">B11*0.9*0.85+35</f>
        <v>#REF!</v>
      </c>
      <c r="C27" s="84" t="e">
        <f t="shared" si="7"/>
        <v>#REF!</v>
      </c>
      <c r="D27" s="84" t="e">
        <f t="shared" si="7"/>
        <v>#REF!</v>
      </c>
    </row>
    <row r="28" spans="1:4" s="11" customFormat="1" ht="12.75" customHeight="1" x14ac:dyDescent="0.2">
      <c r="A28" s="33" t="s">
        <v>151</v>
      </c>
      <c r="B28" s="84"/>
      <c r="C28" s="84"/>
      <c r="D28" s="84"/>
    </row>
    <row r="29" spans="1:4" s="11" customFormat="1" ht="12.75" customHeight="1" x14ac:dyDescent="0.2">
      <c r="A29" s="42">
        <v>1</v>
      </c>
      <c r="B29" s="84" t="e">
        <f t="shared" ref="B29:D29" si="8">B13*0.9*0.85+35</f>
        <v>#REF!</v>
      </c>
      <c r="C29" s="84" t="e">
        <f t="shared" si="8"/>
        <v>#REF!</v>
      </c>
      <c r="D29" s="84" t="e">
        <f t="shared" si="8"/>
        <v>#REF!</v>
      </c>
    </row>
    <row r="30" spans="1:4" s="11" customFormat="1" ht="12.75" customHeight="1" x14ac:dyDescent="0.2">
      <c r="A30" s="169">
        <v>2</v>
      </c>
      <c r="B30" s="84" t="e">
        <f t="shared" ref="B30:D30" si="9">B14*0.9*0.85+35</f>
        <v>#REF!</v>
      </c>
      <c r="C30" s="84" t="e">
        <f t="shared" si="9"/>
        <v>#REF!</v>
      </c>
      <c r="D30" s="84" t="e">
        <f t="shared" si="9"/>
        <v>#REF!</v>
      </c>
    </row>
    <row r="31" spans="1:4" s="11" customFormat="1" ht="12.75" customHeight="1" x14ac:dyDescent="0.2">
      <c r="A31" s="123"/>
    </row>
    <row r="32" spans="1:4" x14ac:dyDescent="0.2">
      <c r="A32" s="216" t="s">
        <v>157</v>
      </c>
    </row>
    <row r="33" spans="1:2" x14ac:dyDescent="0.2">
      <c r="A33" s="216"/>
    </row>
    <row r="34" spans="1:2" x14ac:dyDescent="0.2">
      <c r="A34" s="123"/>
    </row>
    <row r="35" spans="1:2" s="11" customFormat="1" ht="12.75" customHeight="1" x14ac:dyDescent="0.2">
      <c r="A35" s="251" t="s">
        <v>243</v>
      </c>
      <c r="B35" s="252"/>
    </row>
    <row r="36" spans="1:2" s="11" customFormat="1" ht="12.75" customHeight="1" x14ac:dyDescent="0.2">
      <c r="A36" s="251"/>
      <c r="B36" s="252"/>
    </row>
    <row r="37" spans="1:2" s="11" customFormat="1" ht="12.75" customHeight="1" x14ac:dyDescent="0.2">
      <c r="A37" s="251"/>
      <c r="B37" s="252"/>
    </row>
    <row r="38" spans="1:2" s="11" customFormat="1" ht="12.75" customHeight="1" x14ac:dyDescent="0.2">
      <c r="A38" s="251"/>
      <c r="B38" s="252"/>
    </row>
    <row r="39" spans="1:2" s="11" customFormat="1" ht="12.75" customHeight="1" x14ac:dyDescent="0.2">
      <c r="A39" s="251"/>
      <c r="B39" s="252"/>
    </row>
    <row r="40" spans="1:2" s="11" customFormat="1" ht="12.75" customHeight="1" x14ac:dyDescent="0.2">
      <c r="A40" s="251"/>
      <c r="B40" s="252"/>
    </row>
    <row r="41" spans="1:2" s="11" customFormat="1" ht="12.75" customHeight="1" x14ac:dyDescent="0.2"/>
    <row r="42" spans="1:2" s="11" customFormat="1" ht="12.75" customHeight="1" x14ac:dyDescent="0.2">
      <c r="A42" s="156" t="s">
        <v>244</v>
      </c>
    </row>
    <row r="43" spans="1:2" s="11" customFormat="1" ht="12.75" hidden="1" customHeight="1" x14ac:dyDescent="0.2">
      <c r="A43" s="175" t="s">
        <v>224</v>
      </c>
    </row>
    <row r="44" spans="1:2" s="11" customFormat="1" ht="12.75" customHeight="1" x14ac:dyDescent="0.2">
      <c r="A44" s="175" t="s">
        <v>212</v>
      </c>
    </row>
    <row r="45" spans="1:2" s="11" customFormat="1" ht="12.75" customHeight="1" x14ac:dyDescent="0.2">
      <c r="A45" s="175" t="s">
        <v>213</v>
      </c>
    </row>
    <row r="46" spans="1:2" s="11" customFormat="1" ht="12.75" customHeight="1" x14ac:dyDescent="0.2"/>
    <row r="47" spans="1:2" s="11" customFormat="1" ht="12.75" customHeight="1" x14ac:dyDescent="0.2"/>
    <row r="48" spans="1:2" x14ac:dyDescent="0.2">
      <c r="A48" s="156" t="s">
        <v>80</v>
      </c>
    </row>
    <row r="49" spans="1:1" ht="34.5" customHeight="1" x14ac:dyDescent="0.2">
      <c r="A49" s="150" t="s">
        <v>211</v>
      </c>
    </row>
    <row r="50" spans="1:1" ht="34.5" customHeight="1" x14ac:dyDescent="0.2">
      <c r="A50" s="150" t="s">
        <v>235</v>
      </c>
    </row>
    <row r="51" spans="1:1" ht="12.75" customHeight="1" x14ac:dyDescent="0.2">
      <c r="A51"/>
    </row>
    <row r="52" spans="1:1" x14ac:dyDescent="0.2">
      <c r="A52" s="137" t="s">
        <v>58</v>
      </c>
    </row>
    <row r="53" spans="1:1" s="155" customFormat="1" ht="35.25" customHeight="1" x14ac:dyDescent="0.2">
      <c r="A53" s="138" t="s">
        <v>163</v>
      </c>
    </row>
    <row r="54" spans="1:1" s="155" customFormat="1" ht="35.25" customHeight="1" x14ac:dyDescent="0.2">
      <c r="A54" s="150" t="s">
        <v>190</v>
      </c>
    </row>
    <row r="55" spans="1:1" s="155" customFormat="1" ht="35.25" customHeight="1" x14ac:dyDescent="0.2">
      <c r="A55" s="138" t="s">
        <v>164</v>
      </c>
    </row>
    <row r="56" spans="1:1" s="155" customFormat="1" ht="13.5" customHeight="1" x14ac:dyDescent="0.2">
      <c r="A56" s="138" t="s">
        <v>165</v>
      </c>
    </row>
    <row r="57" spans="1:1" s="155" customFormat="1" ht="35.25" customHeight="1" x14ac:dyDescent="0.2">
      <c r="A57" s="138" t="s">
        <v>162</v>
      </c>
    </row>
    <row r="58" spans="1:1" ht="24" x14ac:dyDescent="0.2">
      <c r="A58" s="145" t="s">
        <v>173</v>
      </c>
    </row>
    <row r="59" spans="1:1" s="155" customFormat="1" ht="26.25" hidden="1" customHeight="1" x14ac:dyDescent="0.2">
      <c r="A59" s="157" t="s">
        <v>90</v>
      </c>
    </row>
    <row r="60" spans="1:1" s="155" customFormat="1" ht="12" hidden="1" customHeight="1" x14ac:dyDescent="0.2">
      <c r="A60" s="157"/>
    </row>
    <row r="61" spans="1:1" s="155" customFormat="1" ht="217.5" hidden="1" customHeight="1" x14ac:dyDescent="0.2">
      <c r="A61" s="187" t="s">
        <v>210</v>
      </c>
    </row>
    <row r="62" spans="1:1" s="155" customFormat="1" ht="13.5" hidden="1" customHeight="1" x14ac:dyDescent="0.2">
      <c r="A62" s="138"/>
    </row>
    <row r="63" spans="1:1" hidden="1" x14ac:dyDescent="0.2">
      <c r="A63" s="145"/>
    </row>
    <row r="64" spans="1:1" hidden="1" x14ac:dyDescent="0.2">
      <c r="A64" s="146"/>
    </row>
    <row r="65" spans="1:1" hidden="1" x14ac:dyDescent="0.2"/>
    <row r="66" spans="1:1" hidden="1" x14ac:dyDescent="0.2"/>
    <row r="67" spans="1:1" s="11" customFormat="1" ht="50.25" hidden="1" customHeight="1" x14ac:dyDescent="0.2"/>
    <row r="68" spans="1:1" x14ac:dyDescent="0.2">
      <c r="A68" s="13"/>
    </row>
    <row r="69" spans="1:1" x14ac:dyDescent="0.2">
      <c r="A69" s="139" t="s">
        <v>65</v>
      </c>
    </row>
    <row r="70" spans="1:1" ht="108" customHeight="1" x14ac:dyDescent="0.2">
      <c r="A70" s="152" t="s">
        <v>236</v>
      </c>
    </row>
    <row r="71" spans="1:1" x14ac:dyDescent="0.2">
      <c r="A71" s="133"/>
    </row>
    <row r="72" spans="1:1" x14ac:dyDescent="0.2">
      <c r="A72" s="143"/>
    </row>
    <row r="73" spans="1:1" x14ac:dyDescent="0.2">
      <c r="A73" s="143"/>
    </row>
    <row r="74" spans="1:1" x14ac:dyDescent="0.2">
      <c r="A74" s="143"/>
    </row>
    <row r="75" spans="1:1" x14ac:dyDescent="0.2">
      <c r="A75" s="143"/>
    </row>
    <row r="76" spans="1:1" x14ac:dyDescent="0.2">
      <c r="A76" s="143"/>
    </row>
    <row r="77" spans="1:1" x14ac:dyDescent="0.2">
      <c r="A77" s="143"/>
    </row>
    <row r="78" spans="1:1" x14ac:dyDescent="0.2">
      <c r="A78" s="143"/>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sheetData>
  <mergeCells count="2">
    <mergeCell ref="A32:A33"/>
    <mergeCell ref="A35:B40"/>
  </mergeCells>
  <pageMargins left="0.7" right="0.7" top="0.75" bottom="0.75" header="0.3" footer="0.3"/>
  <pageSetup paperSize="9"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2"/>
  <sheetViews>
    <sheetView workbookViewId="0">
      <pane xSplit="1" topLeftCell="B1" activePane="topRight" state="frozen"/>
      <selection activeCell="A10" sqref="A10"/>
      <selection pane="topRight" activeCell="D61" sqref="D61"/>
    </sheetView>
  </sheetViews>
  <sheetFormatPr defaultColWidth="10.140625" defaultRowHeight="12.75" x14ac:dyDescent="0.2"/>
  <cols>
    <col min="1" max="1" width="45.28515625" style="5" customWidth="1"/>
  </cols>
  <sheetData>
    <row r="1" spans="1:4" ht="24" x14ac:dyDescent="0.2">
      <c r="A1" s="47" t="s">
        <v>50</v>
      </c>
    </row>
    <row r="2" spans="1:4" ht="13.5" customHeight="1" x14ac:dyDescent="0.2">
      <c r="A2"/>
    </row>
    <row r="3" spans="1:4" hidden="1" x14ac:dyDescent="0.2">
      <c r="A3" s="164" t="s">
        <v>170</v>
      </c>
    </row>
    <row r="4" spans="1:4" ht="21.75" hidden="1" customHeight="1" x14ac:dyDescent="0.2">
      <c r="A4" s="165" t="s">
        <v>52</v>
      </c>
      <c r="B4" s="148" t="e">
        <f>'BAR BB| Open rates'!#REF!</f>
        <v>#REF!</v>
      </c>
      <c r="C4" s="148" t="e">
        <f>'BAR BB| Open rates'!#REF!</f>
        <v>#REF!</v>
      </c>
      <c r="D4" s="148" t="e">
        <f>'BAR BB| Open rates'!#REF!</f>
        <v>#REF!</v>
      </c>
    </row>
    <row r="5" spans="1:4" ht="21.75" hidden="1" customHeight="1" x14ac:dyDescent="0.2">
      <c r="A5" s="161"/>
      <c r="B5" s="148" t="e">
        <f>'BAR BB| Open rates'!#REF!</f>
        <v>#REF!</v>
      </c>
      <c r="C5" s="148" t="e">
        <f>'BAR BB| Open rates'!#REF!</f>
        <v>#REF!</v>
      </c>
      <c r="D5" s="148" t="e">
        <f>'BAR BB| Open rates'!#REF!</f>
        <v>#REF!</v>
      </c>
    </row>
    <row r="6" spans="1:4" s="11" customFormat="1" ht="12.75" hidden="1" customHeight="1" x14ac:dyDescent="0.2">
      <c r="A6" s="162" t="s">
        <v>53</v>
      </c>
      <c r="B6" s="159"/>
      <c r="C6" s="159"/>
      <c r="D6" s="159"/>
    </row>
    <row r="7" spans="1:4" s="11" customFormat="1" ht="12.75" hidden="1" customHeight="1" x14ac:dyDescent="0.2">
      <c r="A7" s="163">
        <v>1</v>
      </c>
      <c r="B7" s="160" t="e">
        <f>'BAR BB| Open rates'!#REF!</f>
        <v>#REF!</v>
      </c>
      <c r="C7" s="160" t="e">
        <f>'BAR BB| Open rates'!#REF!</f>
        <v>#REF!</v>
      </c>
      <c r="D7" s="160" t="e">
        <f>'BAR BB| Open rates'!#REF!</f>
        <v>#REF!</v>
      </c>
    </row>
    <row r="8" spans="1:4" s="11" customFormat="1" ht="12.75" hidden="1" customHeight="1" x14ac:dyDescent="0.2">
      <c r="A8" s="163">
        <v>2</v>
      </c>
      <c r="B8" s="160" t="e">
        <f>'BAR BB| Open rates'!#REF!</f>
        <v>#REF!</v>
      </c>
      <c r="C8" s="160" t="e">
        <f>'BAR BB| Open rates'!#REF!</f>
        <v>#REF!</v>
      </c>
      <c r="D8" s="160" t="e">
        <f>'BAR BB| Open rates'!#REF!</f>
        <v>#REF!</v>
      </c>
    </row>
    <row r="9" spans="1:4" s="11" customFormat="1" ht="12.75" hidden="1" customHeight="1" x14ac:dyDescent="0.2">
      <c r="A9" s="162" t="s">
        <v>54</v>
      </c>
      <c r="B9" s="160"/>
      <c r="C9" s="160"/>
      <c r="D9" s="160"/>
    </row>
    <row r="10" spans="1:4" s="11" customFormat="1" ht="12.75" hidden="1" customHeight="1" x14ac:dyDescent="0.2">
      <c r="A10" s="163">
        <v>1</v>
      </c>
      <c r="B10" s="160" t="e">
        <f>'BAR BB| Open rates'!#REF!</f>
        <v>#REF!</v>
      </c>
      <c r="C10" s="160" t="e">
        <f>'BAR BB| Open rates'!#REF!</f>
        <v>#REF!</v>
      </c>
      <c r="D10" s="160" t="e">
        <f>'BAR BB| Open rates'!#REF!</f>
        <v>#REF!</v>
      </c>
    </row>
    <row r="11" spans="1:4" s="11" customFormat="1" ht="12.75" hidden="1" customHeight="1" x14ac:dyDescent="0.2">
      <c r="A11" s="163">
        <v>2</v>
      </c>
      <c r="B11" s="160" t="e">
        <f>'BAR BB| Open rates'!#REF!</f>
        <v>#REF!</v>
      </c>
      <c r="C11" s="160" t="e">
        <f>'BAR BB| Open rates'!#REF!</f>
        <v>#REF!</v>
      </c>
      <c r="D11" s="160" t="e">
        <f>'BAR BB| Open rates'!#REF!</f>
        <v>#REF!</v>
      </c>
    </row>
    <row r="12" spans="1:4" s="11" customFormat="1" ht="12.75" hidden="1" customHeight="1" x14ac:dyDescent="0.2">
      <c r="A12" s="162" t="s">
        <v>151</v>
      </c>
      <c r="B12" s="160"/>
      <c r="C12" s="160"/>
      <c r="D12" s="160"/>
    </row>
    <row r="13" spans="1:4" s="11" customFormat="1" ht="12.75" hidden="1" customHeight="1" x14ac:dyDescent="0.2">
      <c r="A13" s="163">
        <v>1</v>
      </c>
      <c r="B13" s="160" t="e">
        <f>'BAR BB| Open rates'!#REF!</f>
        <v>#REF!</v>
      </c>
      <c r="C13" s="160" t="e">
        <f>'BAR BB| Open rates'!#REF!</f>
        <v>#REF!</v>
      </c>
      <c r="D13" s="160" t="e">
        <f>'BAR BB| Open rates'!#REF!</f>
        <v>#REF!</v>
      </c>
    </row>
    <row r="14" spans="1:4" s="11" customFormat="1" ht="12.75" hidden="1" customHeight="1" thickBot="1" x14ac:dyDescent="0.25">
      <c r="A14" s="163">
        <v>2</v>
      </c>
      <c r="B14" s="160" t="e">
        <f>'BAR BB| Open rates'!#REF!</f>
        <v>#REF!</v>
      </c>
      <c r="C14" s="160" t="e">
        <f>'BAR BB| Open rates'!#REF!</f>
        <v>#REF!</v>
      </c>
      <c r="D14" s="160" t="e">
        <f>'BAR BB| Open rates'!#REF!</f>
        <v>#REF!</v>
      </c>
    </row>
    <row r="15" spans="1:4" s="11" customFormat="1" ht="12.75" hidden="1" customHeight="1" x14ac:dyDescent="0.2">
      <c r="A15" s="167" t="s">
        <v>167</v>
      </c>
      <c r="B15" s="188">
        <v>2700</v>
      </c>
      <c r="C15" s="188">
        <v>2700</v>
      </c>
      <c r="D15" s="188">
        <v>2700</v>
      </c>
    </row>
    <row r="16" spans="1:4" s="11" customFormat="1" ht="12.75" hidden="1" customHeight="1" x14ac:dyDescent="0.2">
      <c r="A16" s="163" t="s">
        <v>168</v>
      </c>
      <c r="B16" s="185">
        <f t="shared" ref="B16:C16" si="0">B15*2</f>
        <v>5400</v>
      </c>
      <c r="C16" s="185">
        <f t="shared" si="0"/>
        <v>5400</v>
      </c>
      <c r="D16" s="185">
        <f t="shared" ref="D16" si="1">D15*2</f>
        <v>5400</v>
      </c>
    </row>
    <row r="17" spans="1:4" s="11" customFormat="1" ht="12.75" hidden="1" customHeight="1" thickBot="1" x14ac:dyDescent="0.25">
      <c r="A17" s="166" t="s">
        <v>169</v>
      </c>
      <c r="B17" s="185">
        <f t="shared" ref="B17:C17" si="2">4000+B15</f>
        <v>6700</v>
      </c>
      <c r="C17" s="185">
        <f t="shared" si="2"/>
        <v>6700</v>
      </c>
      <c r="D17" s="185">
        <f t="shared" ref="D17" si="3">4000+D15</f>
        <v>6700</v>
      </c>
    </row>
    <row r="18" spans="1:4" s="11" customFormat="1" ht="24" hidden="1" customHeight="1" x14ac:dyDescent="0.2">
      <c r="A18" s="135" t="s">
        <v>166</v>
      </c>
    </row>
    <row r="19" spans="1:4" s="11" customFormat="1" ht="12.75" hidden="1" customHeight="1" x14ac:dyDescent="0.2">
      <c r="A19" s="132" t="s">
        <v>177</v>
      </c>
    </row>
    <row r="20" spans="1:4" ht="21.75" hidden="1" customHeight="1" x14ac:dyDescent="0.2">
      <c r="A20" s="74" t="s">
        <v>52</v>
      </c>
      <c r="B20" s="73" t="e">
        <f t="shared" ref="B20:D20" si="4">B4</f>
        <v>#REF!</v>
      </c>
      <c r="C20" s="73" t="e">
        <f t="shared" si="4"/>
        <v>#REF!</v>
      </c>
      <c r="D20" s="73" t="e">
        <f t="shared" si="4"/>
        <v>#REF!</v>
      </c>
    </row>
    <row r="21" spans="1:4" ht="21.75" hidden="1" customHeight="1" x14ac:dyDescent="0.2">
      <c r="A21" s="74"/>
      <c r="B21" s="73" t="e">
        <f t="shared" ref="B21:D21" si="5">B5</f>
        <v>#REF!</v>
      </c>
      <c r="C21" s="73" t="e">
        <f t="shared" si="5"/>
        <v>#REF!</v>
      </c>
      <c r="D21" s="73" t="e">
        <f t="shared" si="5"/>
        <v>#REF!</v>
      </c>
    </row>
    <row r="22" spans="1:4" s="11" customFormat="1" ht="12.75" hidden="1" customHeight="1" x14ac:dyDescent="0.2">
      <c r="A22" s="33" t="s">
        <v>53</v>
      </c>
      <c r="B22" s="136"/>
      <c r="C22" s="136"/>
      <c r="D22" s="136"/>
    </row>
    <row r="23" spans="1:4" s="11" customFormat="1" ht="12.75" hidden="1" customHeight="1" x14ac:dyDescent="0.2">
      <c r="A23" s="42">
        <v>1</v>
      </c>
      <c r="B23" s="84" t="e">
        <f t="shared" ref="B23:D23" si="6">B7*0.9*0.9</f>
        <v>#REF!</v>
      </c>
      <c r="C23" s="84" t="e">
        <f t="shared" si="6"/>
        <v>#REF!</v>
      </c>
      <c r="D23" s="84" t="e">
        <f t="shared" si="6"/>
        <v>#REF!</v>
      </c>
    </row>
    <row r="24" spans="1:4" s="11" customFormat="1" ht="12.75" hidden="1" customHeight="1" x14ac:dyDescent="0.2">
      <c r="A24" s="42">
        <v>2</v>
      </c>
      <c r="B24" s="84" t="e">
        <f t="shared" ref="B24:D24" si="7">B8*0.9*0.9</f>
        <v>#REF!</v>
      </c>
      <c r="C24" s="84" t="e">
        <f t="shared" si="7"/>
        <v>#REF!</v>
      </c>
      <c r="D24" s="84" t="e">
        <f t="shared" si="7"/>
        <v>#REF!</v>
      </c>
    </row>
    <row r="25" spans="1:4" s="11" customFormat="1" ht="12.75" hidden="1" customHeight="1" x14ac:dyDescent="0.2">
      <c r="A25" s="33" t="s">
        <v>54</v>
      </c>
      <c r="B25" s="84"/>
      <c r="C25" s="84"/>
      <c r="D25" s="84"/>
    </row>
    <row r="26" spans="1:4" s="11" customFormat="1" ht="12.75" hidden="1" customHeight="1" x14ac:dyDescent="0.2">
      <c r="A26" s="42">
        <v>1</v>
      </c>
      <c r="B26" s="84" t="e">
        <f t="shared" ref="B26:D26" si="8">B10*0.9*0.9</f>
        <v>#REF!</v>
      </c>
      <c r="C26" s="84" t="e">
        <f t="shared" si="8"/>
        <v>#REF!</v>
      </c>
      <c r="D26" s="84" t="e">
        <f t="shared" si="8"/>
        <v>#REF!</v>
      </c>
    </row>
    <row r="27" spans="1:4" s="11" customFormat="1" ht="12.75" hidden="1" customHeight="1" x14ac:dyDescent="0.2">
      <c r="A27" s="42">
        <v>2</v>
      </c>
      <c r="B27" s="84" t="e">
        <f t="shared" ref="B27:D27" si="9">B11*0.9*0.9</f>
        <v>#REF!</v>
      </c>
      <c r="C27" s="84" t="e">
        <f t="shared" si="9"/>
        <v>#REF!</v>
      </c>
      <c r="D27" s="84" t="e">
        <f t="shared" si="9"/>
        <v>#REF!</v>
      </c>
    </row>
    <row r="28" spans="1:4" s="11" customFormat="1" ht="12.75" hidden="1" customHeight="1" x14ac:dyDescent="0.2">
      <c r="A28" s="33" t="s">
        <v>151</v>
      </c>
      <c r="B28" s="84"/>
      <c r="C28" s="84"/>
      <c r="D28" s="84"/>
    </row>
    <row r="29" spans="1:4" s="11" customFormat="1" ht="12.75" hidden="1" customHeight="1" x14ac:dyDescent="0.2">
      <c r="A29" s="42">
        <v>1</v>
      </c>
      <c r="B29" s="84" t="e">
        <f t="shared" ref="B29:D29" si="10">B13*0.9*0.9</f>
        <v>#REF!</v>
      </c>
      <c r="C29" s="84" t="e">
        <f t="shared" si="10"/>
        <v>#REF!</v>
      </c>
      <c r="D29" s="84" t="e">
        <f t="shared" si="10"/>
        <v>#REF!</v>
      </c>
    </row>
    <row r="30" spans="1:4" s="11" customFormat="1" ht="12.75" hidden="1" customHeight="1" thickBot="1" x14ac:dyDescent="0.25">
      <c r="A30" s="169">
        <v>2</v>
      </c>
      <c r="B30" s="84" t="e">
        <f t="shared" ref="B30:D30" si="11">B14*0.9*0.9</f>
        <v>#REF!</v>
      </c>
      <c r="C30" s="84" t="e">
        <f t="shared" si="11"/>
        <v>#REF!</v>
      </c>
      <c r="D30" s="84" t="e">
        <f t="shared" si="11"/>
        <v>#REF!</v>
      </c>
    </row>
    <row r="31" spans="1:4" s="11" customFormat="1" ht="12.75" hidden="1" customHeight="1" thickBot="1" x14ac:dyDescent="0.25">
      <c r="A31" s="170" t="s">
        <v>172</v>
      </c>
    </row>
    <row r="32" spans="1:4" s="11" customFormat="1" ht="12.75" hidden="1" customHeight="1" x14ac:dyDescent="0.2">
      <c r="A32" s="167" t="s">
        <v>167</v>
      </c>
      <c r="B32" s="168">
        <f t="shared" ref="B32:C32" si="12">B15*0.9</f>
        <v>2430</v>
      </c>
      <c r="C32" s="168">
        <f t="shared" si="12"/>
        <v>2430</v>
      </c>
      <c r="D32" s="168">
        <f t="shared" ref="D32" si="13">D15*0.9</f>
        <v>2430</v>
      </c>
    </row>
    <row r="33" spans="1:4" s="11" customFormat="1" ht="12.75" hidden="1" customHeight="1" x14ac:dyDescent="0.2">
      <c r="A33" s="163" t="s">
        <v>168</v>
      </c>
      <c r="B33" s="158">
        <f t="shared" ref="B33:C33" si="14">B32*2</f>
        <v>4860</v>
      </c>
      <c r="C33" s="158">
        <f t="shared" si="14"/>
        <v>4860</v>
      </c>
      <c r="D33" s="158">
        <f t="shared" ref="D33" si="15">D32*2</f>
        <v>4860</v>
      </c>
    </row>
    <row r="34" spans="1:4" s="11" customFormat="1" ht="12.75" hidden="1" customHeight="1" x14ac:dyDescent="0.2">
      <c r="A34" s="123"/>
    </row>
    <row r="35" spans="1:4" s="11" customFormat="1" ht="24" customHeight="1" x14ac:dyDescent="0.2">
      <c r="A35" s="135" t="s">
        <v>166</v>
      </c>
    </row>
    <row r="36" spans="1:4" s="11" customFormat="1" ht="12.75" customHeight="1" x14ac:dyDescent="0.2">
      <c r="A36" s="132" t="s">
        <v>179</v>
      </c>
    </row>
    <row r="37" spans="1:4" ht="21.75" customHeight="1" x14ac:dyDescent="0.2">
      <c r="A37" s="74" t="s">
        <v>52</v>
      </c>
      <c r="B37" s="73" t="e">
        <f t="shared" ref="B37:D37" si="16">B20</f>
        <v>#REF!</v>
      </c>
      <c r="C37" s="73" t="e">
        <f t="shared" si="16"/>
        <v>#REF!</v>
      </c>
      <c r="D37" s="73" t="e">
        <f t="shared" si="16"/>
        <v>#REF!</v>
      </c>
    </row>
    <row r="38" spans="1:4" ht="21.75" customHeight="1" x14ac:dyDescent="0.2">
      <c r="A38" s="74"/>
      <c r="B38" s="73" t="e">
        <f t="shared" ref="B38:D38" si="17">B21</f>
        <v>#REF!</v>
      </c>
      <c r="C38" s="73" t="e">
        <f t="shared" si="17"/>
        <v>#REF!</v>
      </c>
      <c r="D38" s="73" t="e">
        <f t="shared" si="17"/>
        <v>#REF!</v>
      </c>
    </row>
    <row r="39" spans="1:4" s="11" customFormat="1" ht="12.75" customHeight="1" x14ac:dyDescent="0.2">
      <c r="A39" s="33" t="s">
        <v>53</v>
      </c>
      <c r="B39" s="136"/>
      <c r="C39" s="136"/>
      <c r="D39" s="136"/>
    </row>
    <row r="40" spans="1:4" s="11" customFormat="1" ht="12.75" customHeight="1" x14ac:dyDescent="0.2">
      <c r="A40" s="42">
        <v>1</v>
      </c>
      <c r="B40" s="84" t="e">
        <f t="shared" ref="B40:D40" si="18">B23+B32</f>
        <v>#REF!</v>
      </c>
      <c r="C40" s="84" t="e">
        <f t="shared" si="18"/>
        <v>#REF!</v>
      </c>
      <c r="D40" s="84" t="e">
        <f t="shared" si="18"/>
        <v>#REF!</v>
      </c>
    </row>
    <row r="41" spans="1:4" s="11" customFormat="1" ht="12.75" customHeight="1" x14ac:dyDescent="0.2">
      <c r="A41" s="42">
        <v>2</v>
      </c>
      <c r="B41" s="84" t="e">
        <f t="shared" ref="B41:D41" si="19">B24+B33</f>
        <v>#REF!</v>
      </c>
      <c r="C41" s="84" t="e">
        <f t="shared" si="19"/>
        <v>#REF!</v>
      </c>
      <c r="D41" s="84" t="e">
        <f t="shared" si="19"/>
        <v>#REF!</v>
      </c>
    </row>
    <row r="42" spans="1:4" s="11" customFormat="1" ht="12.75" customHeight="1" x14ac:dyDescent="0.2">
      <c r="A42" s="33" t="s">
        <v>54</v>
      </c>
      <c r="B42" s="84"/>
      <c r="C42" s="84"/>
      <c r="D42" s="84"/>
    </row>
    <row r="43" spans="1:4" s="11" customFormat="1" ht="12.75" customHeight="1" x14ac:dyDescent="0.2">
      <c r="A43" s="42">
        <v>1</v>
      </c>
      <c r="B43" s="84" t="e">
        <f t="shared" ref="B43:D43" si="20">B26+B32</f>
        <v>#REF!</v>
      </c>
      <c r="C43" s="84" t="e">
        <f t="shared" si="20"/>
        <v>#REF!</v>
      </c>
      <c r="D43" s="84" t="e">
        <f t="shared" si="20"/>
        <v>#REF!</v>
      </c>
    </row>
    <row r="44" spans="1:4" s="11" customFormat="1" ht="12.75" customHeight="1" x14ac:dyDescent="0.2">
      <c r="A44" s="42">
        <v>2</v>
      </c>
      <c r="B44" s="84" t="e">
        <f t="shared" ref="B44:D44" si="21">B27+B33</f>
        <v>#REF!</v>
      </c>
      <c r="C44" s="84" t="e">
        <f t="shared" si="21"/>
        <v>#REF!</v>
      </c>
      <c r="D44" s="84" t="e">
        <f t="shared" si="21"/>
        <v>#REF!</v>
      </c>
    </row>
    <row r="45" spans="1:4" s="11" customFormat="1" ht="12.75" customHeight="1" x14ac:dyDescent="0.2">
      <c r="A45" s="33" t="s">
        <v>151</v>
      </c>
      <c r="B45" s="84"/>
      <c r="C45" s="84"/>
      <c r="D45" s="84"/>
    </row>
    <row r="46" spans="1:4" s="11" customFormat="1" ht="12.75" customHeight="1" x14ac:dyDescent="0.2">
      <c r="A46" s="42">
        <v>1</v>
      </c>
      <c r="B46" s="84" t="e">
        <f t="shared" ref="B46:D46" si="22">B29+B32</f>
        <v>#REF!</v>
      </c>
      <c r="C46" s="84" t="e">
        <f t="shared" si="22"/>
        <v>#REF!</v>
      </c>
      <c r="D46" s="84" t="e">
        <f t="shared" si="22"/>
        <v>#REF!</v>
      </c>
    </row>
    <row r="47" spans="1:4" s="11" customFormat="1" ht="12.75" customHeight="1" x14ac:dyDescent="0.2">
      <c r="A47" s="42">
        <v>2</v>
      </c>
      <c r="B47" s="84" t="e">
        <f t="shared" ref="B47:D47" si="23">B30+B33</f>
        <v>#REF!</v>
      </c>
      <c r="C47" s="84" t="e">
        <f t="shared" si="23"/>
        <v>#REF!</v>
      </c>
      <c r="D47" s="84" t="e">
        <f t="shared" si="23"/>
        <v>#REF!</v>
      </c>
    </row>
    <row r="48" spans="1:4" s="11" customFormat="1" ht="12.75" customHeight="1" x14ac:dyDescent="0.2">
      <c r="A48" s="123"/>
    </row>
    <row r="49" spans="1:2" x14ac:dyDescent="0.2">
      <c r="A49" s="216" t="s">
        <v>157</v>
      </c>
    </row>
    <row r="50" spans="1:2" x14ac:dyDescent="0.2">
      <c r="A50" s="216"/>
    </row>
    <row r="51" spans="1:2" x14ac:dyDescent="0.2">
      <c r="A51" s="123"/>
    </row>
    <row r="52" spans="1:2" s="11" customFormat="1" ht="12.75" customHeight="1" x14ac:dyDescent="0.2">
      <c r="A52" s="249" t="s">
        <v>209</v>
      </c>
      <c r="B52" s="250"/>
    </row>
    <row r="53" spans="1:2" s="11" customFormat="1" ht="12.75" customHeight="1" x14ac:dyDescent="0.2">
      <c r="A53" s="249"/>
      <c r="B53" s="250"/>
    </row>
    <row r="54" spans="1:2" s="11" customFormat="1" ht="12.75" customHeight="1" x14ac:dyDescent="0.2">
      <c r="A54" s="249"/>
      <c r="B54" s="250"/>
    </row>
    <row r="55" spans="1:2" s="11" customFormat="1" ht="12.75" customHeight="1" x14ac:dyDescent="0.2">
      <c r="A55" s="249"/>
      <c r="B55" s="250"/>
    </row>
    <row r="56" spans="1:2" s="11" customFormat="1" ht="12.75" customHeight="1" x14ac:dyDescent="0.2">
      <c r="A56" s="249"/>
      <c r="B56" s="250"/>
    </row>
    <row r="57" spans="1:2" s="11" customFormat="1" ht="12.75" customHeight="1" x14ac:dyDescent="0.2">
      <c r="A57" s="249"/>
      <c r="B57" s="250"/>
    </row>
    <row r="58" spans="1:2" s="11" customFormat="1" ht="12.75" customHeight="1" x14ac:dyDescent="0.2"/>
    <row r="59" spans="1:2" x14ac:dyDescent="0.2">
      <c r="A59" s="156" t="s">
        <v>80</v>
      </c>
    </row>
    <row r="60" spans="1:2" ht="34.5" customHeight="1" x14ac:dyDescent="0.2">
      <c r="A60" s="150" t="s">
        <v>211</v>
      </c>
    </row>
    <row r="61" spans="1:2" ht="34.5" customHeight="1" x14ac:dyDescent="0.2">
      <c r="A61" s="150" t="s">
        <v>237</v>
      </c>
    </row>
    <row r="62" spans="1:2" ht="12.75" customHeight="1" x14ac:dyDescent="0.2">
      <c r="A62"/>
    </row>
    <row r="63" spans="1:2" ht="12.75" customHeight="1" x14ac:dyDescent="0.2">
      <c r="A63" s="137" t="s">
        <v>58</v>
      </c>
    </row>
    <row r="64" spans="1:2" ht="36" x14ac:dyDescent="0.2">
      <c r="A64" s="138" t="s">
        <v>163</v>
      </c>
    </row>
    <row r="65" spans="1:1" s="155" customFormat="1" ht="35.25" customHeight="1" x14ac:dyDescent="0.2">
      <c r="A65" s="150" t="s">
        <v>190</v>
      </c>
    </row>
    <row r="66" spans="1:1" s="155" customFormat="1" ht="35.25" customHeight="1" x14ac:dyDescent="0.2">
      <c r="A66" s="138" t="s">
        <v>164</v>
      </c>
    </row>
    <row r="67" spans="1:1" s="155" customFormat="1" ht="35.25" customHeight="1" x14ac:dyDescent="0.2">
      <c r="A67" s="138" t="s">
        <v>165</v>
      </c>
    </row>
    <row r="68" spans="1:1" s="155" customFormat="1" ht="13.5" customHeight="1" x14ac:dyDescent="0.2">
      <c r="A68" s="138" t="s">
        <v>162</v>
      </c>
    </row>
    <row r="69" spans="1:1" s="155" customFormat="1" ht="35.25" customHeight="1" x14ac:dyDescent="0.2">
      <c r="A69" s="145" t="s">
        <v>173</v>
      </c>
    </row>
    <row r="70" spans="1:1" ht="24" x14ac:dyDescent="0.2">
      <c r="A70" s="157" t="s">
        <v>90</v>
      </c>
    </row>
    <row r="71" spans="1:1" s="155" customFormat="1" ht="26.25" customHeight="1" x14ac:dyDescent="0.2">
      <c r="A71" s="157"/>
    </row>
    <row r="72" spans="1:1" s="155" customFormat="1" ht="167.25" customHeight="1" x14ac:dyDescent="0.2">
      <c r="A72" s="187" t="s">
        <v>210</v>
      </c>
    </row>
    <row r="73" spans="1:1" s="155" customFormat="1" ht="13.5" customHeight="1" x14ac:dyDescent="0.2">
      <c r="A73" s="138"/>
    </row>
    <row r="74" spans="1:1" x14ac:dyDescent="0.2">
      <c r="A74" s="145"/>
    </row>
    <row r="75" spans="1:1" x14ac:dyDescent="0.2">
      <c r="A75" s="146"/>
    </row>
    <row r="76" spans="1:1" ht="24" x14ac:dyDescent="0.2">
      <c r="A76" s="156" t="s">
        <v>92</v>
      </c>
    </row>
    <row r="77" spans="1:1" ht="36" hidden="1" x14ac:dyDescent="0.2">
      <c r="A77" s="175" t="s">
        <v>224</v>
      </c>
    </row>
    <row r="78" spans="1:1" s="11" customFormat="1" ht="47.25" customHeight="1" x14ac:dyDescent="0.2">
      <c r="A78" s="175" t="s">
        <v>212</v>
      </c>
    </row>
    <row r="79" spans="1:1" s="11" customFormat="1" ht="34.5" customHeight="1" x14ac:dyDescent="0.2">
      <c r="A79" s="175" t="s">
        <v>213</v>
      </c>
    </row>
    <row r="80" spans="1:1" x14ac:dyDescent="0.2">
      <c r="A80" s="13"/>
    </row>
    <row r="81" spans="1:1" x14ac:dyDescent="0.2">
      <c r="A81" s="139" t="s">
        <v>65</v>
      </c>
    </row>
    <row r="82" spans="1:1" ht="122.25" customHeight="1" x14ac:dyDescent="0.2">
      <c r="A82" s="152" t="s">
        <v>236</v>
      </c>
    </row>
    <row r="83" spans="1:1" x14ac:dyDescent="0.2">
      <c r="A83" s="133"/>
    </row>
    <row r="84" spans="1:1" x14ac:dyDescent="0.2">
      <c r="A84" s="143"/>
    </row>
    <row r="85" spans="1:1" x14ac:dyDescent="0.2">
      <c r="A85" s="143"/>
    </row>
    <row r="86" spans="1:1" x14ac:dyDescent="0.2">
      <c r="A86" s="143"/>
    </row>
    <row r="87" spans="1:1" x14ac:dyDescent="0.2">
      <c r="A87" s="143"/>
    </row>
    <row r="88" spans="1:1" x14ac:dyDescent="0.2">
      <c r="A88" s="143"/>
    </row>
    <row r="89" spans="1:1" x14ac:dyDescent="0.2">
      <c r="A89" s="143"/>
    </row>
    <row r="90" spans="1:1" x14ac:dyDescent="0.2">
      <c r="A90" s="143"/>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sheetData>
  <mergeCells count="2">
    <mergeCell ref="A49:A50"/>
    <mergeCell ref="A52:B57"/>
  </mergeCells>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1"/>
  <sheetViews>
    <sheetView workbookViewId="0">
      <pane xSplit="1" topLeftCell="B1" activePane="topRight" state="frozen"/>
      <selection activeCell="A10" sqref="A10"/>
      <selection pane="topRight" activeCell="B1" sqref="B1:F1048576"/>
    </sheetView>
  </sheetViews>
  <sheetFormatPr defaultColWidth="10.140625" defaultRowHeight="12.75" x14ac:dyDescent="0.2"/>
  <cols>
    <col min="1" max="1" width="45.28515625" style="5" customWidth="1"/>
  </cols>
  <sheetData>
    <row r="1" spans="1:4" ht="24" x14ac:dyDescent="0.2">
      <c r="A1" s="47" t="s">
        <v>50</v>
      </c>
    </row>
    <row r="2" spans="1:4" ht="13.5" customHeight="1" x14ac:dyDescent="0.2">
      <c r="A2"/>
    </row>
    <row r="3" spans="1:4" hidden="1" x14ac:dyDescent="0.2">
      <c r="A3" s="164" t="s">
        <v>170</v>
      </c>
    </row>
    <row r="4" spans="1:4" ht="21.75" hidden="1" customHeight="1" x14ac:dyDescent="0.2">
      <c r="A4" s="165" t="s">
        <v>52</v>
      </c>
      <c r="B4" s="148" t="e">
        <f>'BAR BB| Open rates'!#REF!</f>
        <v>#REF!</v>
      </c>
      <c r="C4" s="148" t="e">
        <f>'BAR BB| Open rates'!#REF!</f>
        <v>#REF!</v>
      </c>
      <c r="D4" s="148" t="e">
        <f>'BAR BB| Open rates'!#REF!</f>
        <v>#REF!</v>
      </c>
    </row>
    <row r="5" spans="1:4" ht="21.75" hidden="1" customHeight="1" x14ac:dyDescent="0.2">
      <c r="A5" s="161"/>
      <c r="B5" s="148" t="e">
        <f>'BAR BB| Open rates'!#REF!</f>
        <v>#REF!</v>
      </c>
      <c r="C5" s="148" t="e">
        <f>'BAR BB| Open rates'!#REF!</f>
        <v>#REF!</v>
      </c>
      <c r="D5" s="148" t="e">
        <f>'BAR BB| Open rates'!#REF!</f>
        <v>#REF!</v>
      </c>
    </row>
    <row r="6" spans="1:4" s="11" customFormat="1" ht="12.75" hidden="1" customHeight="1" x14ac:dyDescent="0.2">
      <c r="A6" s="162" t="s">
        <v>53</v>
      </c>
      <c r="B6" s="159"/>
      <c r="C6" s="159"/>
      <c r="D6" s="159"/>
    </row>
    <row r="7" spans="1:4" s="11" customFormat="1" ht="12.75" hidden="1" customHeight="1" x14ac:dyDescent="0.2">
      <c r="A7" s="163">
        <v>1</v>
      </c>
      <c r="B7" s="160" t="e">
        <f>'BAR BB| Open rates'!#REF!</f>
        <v>#REF!</v>
      </c>
      <c r="C7" s="160" t="e">
        <f>'BAR BB| Open rates'!#REF!</f>
        <v>#REF!</v>
      </c>
      <c r="D7" s="160" t="e">
        <f>'BAR BB| Open rates'!#REF!</f>
        <v>#REF!</v>
      </c>
    </row>
    <row r="8" spans="1:4" s="11" customFormat="1" ht="12.75" hidden="1" customHeight="1" x14ac:dyDescent="0.2">
      <c r="A8" s="163">
        <v>2</v>
      </c>
      <c r="B8" s="160" t="e">
        <f>'BAR BB| Open rates'!#REF!</f>
        <v>#REF!</v>
      </c>
      <c r="C8" s="160" t="e">
        <f>'BAR BB| Open rates'!#REF!</f>
        <v>#REF!</v>
      </c>
      <c r="D8" s="160" t="e">
        <f>'BAR BB| Open rates'!#REF!</f>
        <v>#REF!</v>
      </c>
    </row>
    <row r="9" spans="1:4" s="11" customFormat="1" ht="12.75" hidden="1" customHeight="1" x14ac:dyDescent="0.2">
      <c r="A9" s="162" t="s">
        <v>54</v>
      </c>
      <c r="B9" s="160"/>
      <c r="C9" s="160"/>
      <c r="D9" s="160"/>
    </row>
    <row r="10" spans="1:4" s="11" customFormat="1" ht="12.75" hidden="1" customHeight="1" x14ac:dyDescent="0.2">
      <c r="A10" s="163">
        <v>1</v>
      </c>
      <c r="B10" s="160" t="e">
        <f>'BAR BB| Open rates'!#REF!</f>
        <v>#REF!</v>
      </c>
      <c r="C10" s="160" t="e">
        <f>'BAR BB| Open rates'!#REF!</f>
        <v>#REF!</v>
      </c>
      <c r="D10" s="160" t="e">
        <f>'BAR BB| Open rates'!#REF!</f>
        <v>#REF!</v>
      </c>
    </row>
    <row r="11" spans="1:4" s="11" customFormat="1" ht="12.75" hidden="1" customHeight="1" x14ac:dyDescent="0.2">
      <c r="A11" s="163">
        <v>2</v>
      </c>
      <c r="B11" s="160" t="e">
        <f>'BAR BB| Open rates'!#REF!</f>
        <v>#REF!</v>
      </c>
      <c r="C11" s="160" t="e">
        <f>'BAR BB| Open rates'!#REF!</f>
        <v>#REF!</v>
      </c>
      <c r="D11" s="160" t="e">
        <f>'BAR BB| Open rates'!#REF!</f>
        <v>#REF!</v>
      </c>
    </row>
    <row r="12" spans="1:4" s="11" customFormat="1" ht="12.75" hidden="1" customHeight="1" x14ac:dyDescent="0.2">
      <c r="A12" s="162" t="s">
        <v>151</v>
      </c>
      <c r="B12" s="160"/>
      <c r="C12" s="160"/>
      <c r="D12" s="160"/>
    </row>
    <row r="13" spans="1:4" s="11" customFormat="1" ht="12.75" hidden="1" customHeight="1" x14ac:dyDescent="0.2">
      <c r="A13" s="163">
        <v>1</v>
      </c>
      <c r="B13" s="160" t="e">
        <f>'BAR BB| Open rates'!#REF!</f>
        <v>#REF!</v>
      </c>
      <c r="C13" s="160" t="e">
        <f>'BAR BB| Open rates'!#REF!</f>
        <v>#REF!</v>
      </c>
      <c r="D13" s="160" t="e">
        <f>'BAR BB| Open rates'!#REF!</f>
        <v>#REF!</v>
      </c>
    </row>
    <row r="14" spans="1:4" s="11" customFormat="1" ht="12.75" hidden="1" customHeight="1" thickBot="1" x14ac:dyDescent="0.25">
      <c r="A14" s="163">
        <v>2</v>
      </c>
      <c r="B14" s="160" t="e">
        <f>'BAR BB| Open rates'!#REF!</f>
        <v>#REF!</v>
      </c>
      <c r="C14" s="160" t="e">
        <f>'BAR BB| Open rates'!#REF!</f>
        <v>#REF!</v>
      </c>
      <c r="D14" s="160" t="e">
        <f>'BAR BB| Open rates'!#REF!</f>
        <v>#REF!</v>
      </c>
    </row>
    <row r="15" spans="1:4" s="11" customFormat="1" ht="12.75" hidden="1" customHeight="1" x14ac:dyDescent="0.2">
      <c r="A15" s="167" t="s">
        <v>167</v>
      </c>
      <c r="B15" s="188">
        <v>2700</v>
      </c>
      <c r="C15" s="188">
        <v>2700</v>
      </c>
      <c r="D15" s="188">
        <v>2700</v>
      </c>
    </row>
    <row r="16" spans="1:4" s="11" customFormat="1" ht="12.75" hidden="1" customHeight="1" x14ac:dyDescent="0.2">
      <c r="A16" s="163" t="s">
        <v>168</v>
      </c>
      <c r="B16" s="185">
        <f t="shared" ref="B16:C16" si="0">B15*2</f>
        <v>5400</v>
      </c>
      <c r="C16" s="185">
        <f t="shared" si="0"/>
        <v>5400</v>
      </c>
      <c r="D16" s="185">
        <f t="shared" ref="D16" si="1">D15*2</f>
        <v>5400</v>
      </c>
    </row>
    <row r="17" spans="1:4" s="11" customFormat="1" ht="12.75" hidden="1" customHeight="1" thickBot="1" x14ac:dyDescent="0.25">
      <c r="A17" s="166" t="s">
        <v>169</v>
      </c>
      <c r="B17" s="185">
        <f t="shared" ref="B17:C17" si="2">4000+B15</f>
        <v>6700</v>
      </c>
      <c r="C17" s="185">
        <f t="shared" si="2"/>
        <v>6700</v>
      </c>
      <c r="D17" s="185">
        <f t="shared" ref="D17" si="3">4000+D15</f>
        <v>6700</v>
      </c>
    </row>
    <row r="18" spans="1:4" s="11" customFormat="1" ht="24" hidden="1" customHeight="1" x14ac:dyDescent="0.2">
      <c r="A18" s="135" t="s">
        <v>166</v>
      </c>
    </row>
    <row r="19" spans="1:4" s="11" customFormat="1" ht="12.75" hidden="1" customHeight="1" x14ac:dyDescent="0.2">
      <c r="A19" s="132" t="s">
        <v>171</v>
      </c>
    </row>
    <row r="20" spans="1:4" ht="21.75" hidden="1" customHeight="1" x14ac:dyDescent="0.2">
      <c r="A20" s="74" t="s">
        <v>52</v>
      </c>
      <c r="B20" s="73" t="e">
        <f t="shared" ref="B20:D20" si="4">B4</f>
        <v>#REF!</v>
      </c>
      <c r="C20" s="73" t="e">
        <f t="shared" si="4"/>
        <v>#REF!</v>
      </c>
      <c r="D20" s="73" t="e">
        <f t="shared" si="4"/>
        <v>#REF!</v>
      </c>
    </row>
    <row r="21" spans="1:4" ht="21.75" hidden="1" customHeight="1" x14ac:dyDescent="0.2">
      <c r="A21" s="74"/>
      <c r="B21" s="73" t="e">
        <f t="shared" ref="B21:D21" si="5">B5</f>
        <v>#REF!</v>
      </c>
      <c r="C21" s="73" t="e">
        <f t="shared" si="5"/>
        <v>#REF!</v>
      </c>
      <c r="D21" s="73" t="e">
        <f t="shared" si="5"/>
        <v>#REF!</v>
      </c>
    </row>
    <row r="22" spans="1:4" s="11" customFormat="1" ht="12.75" hidden="1" customHeight="1" x14ac:dyDescent="0.2">
      <c r="A22" s="33" t="s">
        <v>53</v>
      </c>
      <c r="B22" s="136"/>
      <c r="C22" s="136"/>
      <c r="D22" s="136"/>
    </row>
    <row r="23" spans="1:4" s="11" customFormat="1" ht="12.75" hidden="1" customHeight="1" x14ac:dyDescent="0.2">
      <c r="A23" s="42">
        <v>1</v>
      </c>
      <c r="B23" s="84" t="e">
        <f t="shared" ref="B23:D23" si="6">B7*0.9</f>
        <v>#REF!</v>
      </c>
      <c r="C23" s="84" t="e">
        <f t="shared" si="6"/>
        <v>#REF!</v>
      </c>
      <c r="D23" s="84" t="e">
        <f t="shared" si="6"/>
        <v>#REF!</v>
      </c>
    </row>
    <row r="24" spans="1:4" s="11" customFormat="1" ht="12.75" hidden="1" customHeight="1" x14ac:dyDescent="0.2">
      <c r="A24" s="42">
        <v>2</v>
      </c>
      <c r="B24" s="84" t="e">
        <f t="shared" ref="B24:D24" si="7">B8*0.9</f>
        <v>#REF!</v>
      </c>
      <c r="C24" s="84" t="e">
        <f t="shared" si="7"/>
        <v>#REF!</v>
      </c>
      <c r="D24" s="84" t="e">
        <f t="shared" si="7"/>
        <v>#REF!</v>
      </c>
    </row>
    <row r="25" spans="1:4" s="11" customFormat="1" ht="12.75" hidden="1" customHeight="1" x14ac:dyDescent="0.2">
      <c r="A25" s="33" t="s">
        <v>54</v>
      </c>
      <c r="B25" s="84"/>
      <c r="C25" s="84"/>
      <c r="D25" s="84"/>
    </row>
    <row r="26" spans="1:4" s="11" customFormat="1" ht="12.75" hidden="1" customHeight="1" x14ac:dyDescent="0.2">
      <c r="A26" s="42">
        <v>1</v>
      </c>
      <c r="B26" s="84" t="e">
        <f t="shared" ref="B26:D26" si="8">B10*0.9</f>
        <v>#REF!</v>
      </c>
      <c r="C26" s="84" t="e">
        <f t="shared" si="8"/>
        <v>#REF!</v>
      </c>
      <c r="D26" s="84" t="e">
        <f t="shared" si="8"/>
        <v>#REF!</v>
      </c>
    </row>
    <row r="27" spans="1:4" s="11" customFormat="1" ht="12.75" hidden="1" customHeight="1" x14ac:dyDescent="0.2">
      <c r="A27" s="42">
        <v>2</v>
      </c>
      <c r="B27" s="84" t="e">
        <f t="shared" ref="B27:D27" si="9">B11*0.9</f>
        <v>#REF!</v>
      </c>
      <c r="C27" s="84" t="e">
        <f t="shared" si="9"/>
        <v>#REF!</v>
      </c>
      <c r="D27" s="84" t="e">
        <f t="shared" si="9"/>
        <v>#REF!</v>
      </c>
    </row>
    <row r="28" spans="1:4" s="11" customFormat="1" ht="12.75" hidden="1" customHeight="1" x14ac:dyDescent="0.2">
      <c r="A28" s="33" t="s">
        <v>151</v>
      </c>
      <c r="B28" s="84"/>
      <c r="C28" s="84"/>
      <c r="D28" s="84"/>
    </row>
    <row r="29" spans="1:4" s="11" customFormat="1" ht="12.75" hidden="1" customHeight="1" x14ac:dyDescent="0.2">
      <c r="A29" s="42">
        <v>1</v>
      </c>
      <c r="B29" s="84" t="e">
        <f t="shared" ref="B29:D29" si="10">B13*0.9</f>
        <v>#REF!</v>
      </c>
      <c r="C29" s="84" t="e">
        <f t="shared" si="10"/>
        <v>#REF!</v>
      </c>
      <c r="D29" s="84" t="e">
        <f t="shared" si="10"/>
        <v>#REF!</v>
      </c>
    </row>
    <row r="30" spans="1:4" s="11" customFormat="1" ht="12.75" hidden="1" customHeight="1" thickBot="1" x14ac:dyDescent="0.25">
      <c r="A30" s="169">
        <v>2</v>
      </c>
      <c r="B30" s="84" t="e">
        <f t="shared" ref="B30:D30" si="11">B14*0.9</f>
        <v>#REF!</v>
      </c>
      <c r="C30" s="84" t="e">
        <f t="shared" si="11"/>
        <v>#REF!</v>
      </c>
      <c r="D30" s="84" t="e">
        <f t="shared" si="11"/>
        <v>#REF!</v>
      </c>
    </row>
    <row r="31" spans="1:4" s="11" customFormat="1" ht="12.75" hidden="1" customHeight="1" thickBot="1" x14ac:dyDescent="0.25">
      <c r="A31" s="170" t="s">
        <v>172</v>
      </c>
    </row>
    <row r="32" spans="1:4" s="11" customFormat="1" ht="12.75" hidden="1" customHeight="1" x14ac:dyDescent="0.2">
      <c r="A32" s="167" t="s">
        <v>167</v>
      </c>
      <c r="B32" s="185">
        <f t="shared" ref="B32:C32" si="12">B15</f>
        <v>2700</v>
      </c>
      <c r="C32" s="185">
        <f t="shared" si="12"/>
        <v>2700</v>
      </c>
      <c r="D32" s="185">
        <f t="shared" ref="D32" si="13">D15</f>
        <v>2700</v>
      </c>
    </row>
    <row r="33" spans="1:4" s="11" customFormat="1" ht="12.75" hidden="1" customHeight="1" x14ac:dyDescent="0.2">
      <c r="A33" s="163" t="s">
        <v>168</v>
      </c>
      <c r="B33" s="185">
        <f t="shared" ref="B33:C33" si="14">B32*2</f>
        <v>5400</v>
      </c>
      <c r="C33" s="185">
        <f t="shared" si="14"/>
        <v>5400</v>
      </c>
      <c r="D33" s="185">
        <f t="shared" ref="D33" si="15">D32*2</f>
        <v>5400</v>
      </c>
    </row>
    <row r="34" spans="1:4" s="11" customFormat="1" ht="12.75" hidden="1" customHeight="1" x14ac:dyDescent="0.2">
      <c r="A34" s="123"/>
    </row>
    <row r="35" spans="1:4" s="11" customFormat="1" ht="24" customHeight="1" x14ac:dyDescent="0.2">
      <c r="A35" s="135" t="s">
        <v>166</v>
      </c>
    </row>
    <row r="36" spans="1:4" s="11" customFormat="1" ht="12.75" customHeight="1" x14ac:dyDescent="0.2">
      <c r="A36" s="132" t="s">
        <v>161</v>
      </c>
    </row>
    <row r="37" spans="1:4" ht="21.75" customHeight="1" x14ac:dyDescent="0.2">
      <c r="A37" s="74" t="s">
        <v>52</v>
      </c>
      <c r="B37" s="73" t="e">
        <f t="shared" ref="B37:D37" si="16">B20</f>
        <v>#REF!</v>
      </c>
      <c r="C37" s="73" t="e">
        <f t="shared" si="16"/>
        <v>#REF!</v>
      </c>
      <c r="D37" s="73" t="e">
        <f t="shared" si="16"/>
        <v>#REF!</v>
      </c>
    </row>
    <row r="38" spans="1:4" ht="21.75" customHeight="1" x14ac:dyDescent="0.2">
      <c r="A38" s="74"/>
      <c r="B38" s="73" t="e">
        <f t="shared" ref="B38:D38" si="17">B21</f>
        <v>#REF!</v>
      </c>
      <c r="C38" s="73" t="e">
        <f t="shared" si="17"/>
        <v>#REF!</v>
      </c>
      <c r="D38" s="73" t="e">
        <f t="shared" si="17"/>
        <v>#REF!</v>
      </c>
    </row>
    <row r="39" spans="1:4" s="11" customFormat="1" ht="12.75" customHeight="1" x14ac:dyDescent="0.2">
      <c r="A39" s="33" t="s">
        <v>53</v>
      </c>
      <c r="B39" s="136"/>
      <c r="C39" s="136"/>
      <c r="D39" s="136"/>
    </row>
    <row r="40" spans="1:4" s="11" customFormat="1" ht="12.75" customHeight="1" x14ac:dyDescent="0.2">
      <c r="A40" s="42">
        <v>1</v>
      </c>
      <c r="B40" s="84" t="e">
        <f t="shared" ref="B40:D40" si="18">B23+B32</f>
        <v>#REF!</v>
      </c>
      <c r="C40" s="84" t="e">
        <f t="shared" si="18"/>
        <v>#REF!</v>
      </c>
      <c r="D40" s="84" t="e">
        <f t="shared" si="18"/>
        <v>#REF!</v>
      </c>
    </row>
    <row r="41" spans="1:4" s="11" customFormat="1" ht="12.75" customHeight="1" x14ac:dyDescent="0.2">
      <c r="A41" s="42">
        <v>2</v>
      </c>
      <c r="B41" s="84" t="e">
        <f t="shared" ref="B41:D41" si="19">B24+B33</f>
        <v>#REF!</v>
      </c>
      <c r="C41" s="84" t="e">
        <f t="shared" si="19"/>
        <v>#REF!</v>
      </c>
      <c r="D41" s="84" t="e">
        <f t="shared" si="19"/>
        <v>#REF!</v>
      </c>
    </row>
    <row r="42" spans="1:4" s="11" customFormat="1" ht="12.75" customHeight="1" x14ac:dyDescent="0.2">
      <c r="A42" s="33" t="s">
        <v>54</v>
      </c>
      <c r="B42" s="84"/>
      <c r="C42" s="84"/>
      <c r="D42" s="84"/>
    </row>
    <row r="43" spans="1:4" s="11" customFormat="1" ht="12.75" customHeight="1" x14ac:dyDescent="0.2">
      <c r="A43" s="42">
        <v>1</v>
      </c>
      <c r="B43" s="84" t="e">
        <f t="shared" ref="B43:D43" si="20">B26+B32</f>
        <v>#REF!</v>
      </c>
      <c r="C43" s="84" t="e">
        <f t="shared" si="20"/>
        <v>#REF!</v>
      </c>
      <c r="D43" s="84" t="e">
        <f t="shared" si="20"/>
        <v>#REF!</v>
      </c>
    </row>
    <row r="44" spans="1:4" s="11" customFormat="1" ht="12.75" customHeight="1" x14ac:dyDescent="0.2">
      <c r="A44" s="42">
        <v>2</v>
      </c>
      <c r="B44" s="84" t="e">
        <f t="shared" ref="B44:D44" si="21">B27+B33</f>
        <v>#REF!</v>
      </c>
      <c r="C44" s="84" t="e">
        <f t="shared" si="21"/>
        <v>#REF!</v>
      </c>
      <c r="D44" s="84" t="e">
        <f t="shared" si="21"/>
        <v>#REF!</v>
      </c>
    </row>
    <row r="45" spans="1:4" s="11" customFormat="1" ht="12.75" customHeight="1" x14ac:dyDescent="0.2">
      <c r="A45" s="33" t="s">
        <v>151</v>
      </c>
      <c r="B45" s="84"/>
      <c r="C45" s="84"/>
      <c r="D45" s="84"/>
    </row>
    <row r="46" spans="1:4" s="11" customFormat="1" ht="12.75" customHeight="1" x14ac:dyDescent="0.2">
      <c r="A46" s="42">
        <v>1</v>
      </c>
      <c r="B46" s="84" t="e">
        <f t="shared" ref="B46:D46" si="22">B29+B32</f>
        <v>#REF!</v>
      </c>
      <c r="C46" s="84" t="e">
        <f t="shared" si="22"/>
        <v>#REF!</v>
      </c>
      <c r="D46" s="84" t="e">
        <f t="shared" si="22"/>
        <v>#REF!</v>
      </c>
    </row>
    <row r="47" spans="1:4" s="11" customFormat="1" ht="12.75" customHeight="1" x14ac:dyDescent="0.2">
      <c r="A47" s="42">
        <v>2</v>
      </c>
      <c r="B47" s="84" t="e">
        <f t="shared" ref="B47:D47" si="23">B30+B33</f>
        <v>#REF!</v>
      </c>
      <c r="C47" s="84" t="e">
        <f t="shared" si="23"/>
        <v>#REF!</v>
      </c>
      <c r="D47" s="84" t="e">
        <f t="shared" si="23"/>
        <v>#REF!</v>
      </c>
    </row>
    <row r="48" spans="1:4" s="11" customFormat="1" ht="12.75" customHeight="1" x14ac:dyDescent="0.2">
      <c r="A48" s="123"/>
    </row>
    <row r="49" spans="1:1" x14ac:dyDescent="0.2">
      <c r="A49" s="216" t="s">
        <v>157</v>
      </c>
    </row>
    <row r="50" spans="1:1" x14ac:dyDescent="0.2">
      <c r="A50" s="216"/>
    </row>
    <row r="51" spans="1:1" x14ac:dyDescent="0.2">
      <c r="A51" s="123"/>
    </row>
    <row r="52" spans="1:1" s="11" customFormat="1" ht="12.75" customHeight="1" x14ac:dyDescent="0.2">
      <c r="A52" s="249" t="s">
        <v>209</v>
      </c>
    </row>
    <row r="53" spans="1:1" s="11" customFormat="1" ht="12.75" customHeight="1" x14ac:dyDescent="0.2">
      <c r="A53" s="249"/>
    </row>
    <row r="54" spans="1:1" s="11" customFormat="1" ht="12.75" customHeight="1" x14ac:dyDescent="0.2">
      <c r="A54" s="249"/>
    </row>
    <row r="55" spans="1:1" s="11" customFormat="1" ht="12.75" customHeight="1" x14ac:dyDescent="0.2">
      <c r="A55" s="249"/>
    </row>
    <row r="56" spans="1:1" s="11" customFormat="1" ht="12.75" customHeight="1" x14ac:dyDescent="0.2">
      <c r="A56" s="249"/>
    </row>
    <row r="57" spans="1:1" s="11" customFormat="1" ht="12.75" customHeight="1" x14ac:dyDescent="0.2">
      <c r="A57" s="249"/>
    </row>
    <row r="58" spans="1:1" s="11" customFormat="1" ht="12.75" customHeight="1" x14ac:dyDescent="0.2"/>
    <row r="59" spans="1:1" x14ac:dyDescent="0.2">
      <c r="A59" s="156" t="s">
        <v>80</v>
      </c>
    </row>
    <row r="60" spans="1:1" ht="34.5" customHeight="1" x14ac:dyDescent="0.2">
      <c r="A60" s="150" t="s">
        <v>211</v>
      </c>
    </row>
    <row r="61" spans="1:1" ht="34.5" customHeight="1" x14ac:dyDescent="0.2">
      <c r="A61" s="150" t="s">
        <v>238</v>
      </c>
    </row>
    <row r="62" spans="1:1" ht="12.75" customHeight="1" x14ac:dyDescent="0.2">
      <c r="A62"/>
    </row>
    <row r="63" spans="1:1" ht="12.75" customHeight="1" x14ac:dyDescent="0.2">
      <c r="A63" s="137" t="s">
        <v>58</v>
      </c>
    </row>
    <row r="64" spans="1:1" ht="36" x14ac:dyDescent="0.2">
      <c r="A64" s="138" t="s">
        <v>163</v>
      </c>
    </row>
    <row r="65" spans="1:1" s="155" customFormat="1" ht="35.25" customHeight="1" x14ac:dyDescent="0.2">
      <c r="A65" s="150" t="s">
        <v>190</v>
      </c>
    </row>
    <row r="66" spans="1:1" s="155" customFormat="1" ht="35.25" customHeight="1" x14ac:dyDescent="0.2">
      <c r="A66" s="138" t="s">
        <v>164</v>
      </c>
    </row>
    <row r="67" spans="1:1" s="155" customFormat="1" ht="35.25" customHeight="1" x14ac:dyDescent="0.2">
      <c r="A67" s="138" t="s">
        <v>165</v>
      </c>
    </row>
    <row r="68" spans="1:1" s="155" customFormat="1" ht="13.5" customHeight="1" x14ac:dyDescent="0.2">
      <c r="A68" s="138" t="s">
        <v>162</v>
      </c>
    </row>
    <row r="69" spans="1:1" s="155" customFormat="1" ht="35.25" customHeight="1" x14ac:dyDescent="0.2">
      <c r="A69" s="145" t="s">
        <v>173</v>
      </c>
    </row>
    <row r="70" spans="1:1" ht="24" x14ac:dyDescent="0.2">
      <c r="A70" s="157" t="s">
        <v>90</v>
      </c>
    </row>
    <row r="71" spans="1:1" s="155" customFormat="1" ht="26.25" customHeight="1" x14ac:dyDescent="0.2">
      <c r="A71" s="157"/>
    </row>
    <row r="72" spans="1:1" s="155" customFormat="1" ht="196.5" customHeight="1" x14ac:dyDescent="0.2">
      <c r="A72" s="187" t="s">
        <v>210</v>
      </c>
    </row>
    <row r="73" spans="1:1" s="155" customFormat="1" ht="13.5" customHeight="1" x14ac:dyDescent="0.2">
      <c r="A73" s="138"/>
    </row>
    <row r="74" spans="1:1" x14ac:dyDescent="0.2">
      <c r="A74" s="145"/>
    </row>
    <row r="75" spans="1:1" x14ac:dyDescent="0.2">
      <c r="A75" s="146"/>
    </row>
    <row r="76" spans="1:1" ht="24" x14ac:dyDescent="0.2">
      <c r="A76" s="156" t="s">
        <v>92</v>
      </c>
    </row>
    <row r="77" spans="1:1" ht="36" hidden="1" x14ac:dyDescent="0.2">
      <c r="A77" s="175" t="s">
        <v>224</v>
      </c>
    </row>
    <row r="78" spans="1:1" s="11" customFormat="1" ht="51" customHeight="1" x14ac:dyDescent="0.2">
      <c r="A78" s="175" t="s">
        <v>212</v>
      </c>
    </row>
    <row r="79" spans="1:1" s="11" customFormat="1" ht="46.5" customHeight="1" x14ac:dyDescent="0.2">
      <c r="A79" s="175" t="s">
        <v>213</v>
      </c>
    </row>
    <row r="80" spans="1:1" x14ac:dyDescent="0.2">
      <c r="A80" s="13"/>
    </row>
    <row r="81" spans="1:1" x14ac:dyDescent="0.2">
      <c r="A81" s="139" t="s">
        <v>65</v>
      </c>
    </row>
    <row r="82" spans="1:1" ht="108" customHeight="1" x14ac:dyDescent="0.2">
      <c r="A82" s="152" t="s">
        <v>239</v>
      </c>
    </row>
    <row r="83" spans="1:1" x14ac:dyDescent="0.2">
      <c r="A83" s="133"/>
    </row>
    <row r="84" spans="1:1" x14ac:dyDescent="0.2">
      <c r="A84" s="143"/>
    </row>
    <row r="85" spans="1:1" x14ac:dyDescent="0.2">
      <c r="A85" s="143"/>
    </row>
    <row r="86" spans="1:1" x14ac:dyDescent="0.2">
      <c r="A86" s="143"/>
    </row>
    <row r="87" spans="1:1" x14ac:dyDescent="0.2">
      <c r="A87" s="143"/>
    </row>
    <row r="88" spans="1:1" x14ac:dyDescent="0.2">
      <c r="A88" s="143"/>
    </row>
    <row r="89" spans="1:1" x14ac:dyDescent="0.2">
      <c r="A89" s="143"/>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sheetData>
  <mergeCells count="2">
    <mergeCell ref="A49:A50"/>
    <mergeCell ref="A52:A57"/>
  </mergeCells>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01"/>
  <sheetViews>
    <sheetView workbookViewId="0">
      <pane xSplit="1" topLeftCell="B1" activePane="topRight" state="frozen"/>
      <selection activeCell="A10" sqref="A10"/>
      <selection pane="topRight" activeCell="E5" sqref="E5"/>
    </sheetView>
  </sheetViews>
  <sheetFormatPr defaultRowHeight="12.75" x14ac:dyDescent="0.2"/>
  <cols>
    <col min="1" max="1" width="43.85546875" style="5" customWidth="1"/>
    <col min="2" max="12" width="9.5703125" customWidth="1"/>
    <col min="13" max="13" width="9.85546875" customWidth="1"/>
  </cols>
  <sheetData>
    <row r="1" spans="1:13" ht="24" x14ac:dyDescent="0.2">
      <c r="A1" s="47" t="s">
        <v>50</v>
      </c>
    </row>
    <row r="2" spans="1:13" ht="24" x14ac:dyDescent="0.2">
      <c r="A2" s="135" t="s">
        <v>275</v>
      </c>
    </row>
    <row r="3" spans="1:13" s="11" customFormat="1" ht="21.75" customHeight="1" x14ac:dyDescent="0.2">
      <c r="A3" s="212" t="s">
        <v>268</v>
      </c>
      <c r="B3" s="73">
        <f>'BAR BB| Open rates'!B3</f>
        <v>45401</v>
      </c>
      <c r="C3" s="195">
        <f>'BAR BB| Open rates'!C3</f>
        <v>45402</v>
      </c>
      <c r="D3" s="73">
        <f>'BAR BB| Open rates'!D3</f>
        <v>45403</v>
      </c>
      <c r="E3" s="73">
        <f>'BAR BB| Open rates'!E3</f>
        <v>45408</v>
      </c>
      <c r="F3" s="73">
        <f>'BAR BB| Open rates'!F3</f>
        <v>45413</v>
      </c>
      <c r="G3" s="73">
        <f>'BAR BB| Open rates'!G3</f>
        <v>45417</v>
      </c>
      <c r="H3" s="73">
        <f>'BAR BB| Open rates'!H3</f>
        <v>45421</v>
      </c>
      <c r="I3" s="73">
        <f>'BAR BB| Open rates'!I3</f>
        <v>45424</v>
      </c>
      <c r="J3" s="73">
        <f>'BAR BB| Open rates'!J3</f>
        <v>45429</v>
      </c>
      <c r="K3" s="73">
        <f>'BAR BB| Open rates'!K3</f>
        <v>45431</v>
      </c>
      <c r="L3" s="73">
        <f>'BAR BB| Open rates'!L3</f>
        <v>45436</v>
      </c>
      <c r="M3" s="73">
        <f>'BAR BB| Open rates'!M3</f>
        <v>45438</v>
      </c>
    </row>
    <row r="4" spans="1:13" s="11" customFormat="1" ht="21.75" customHeight="1" x14ac:dyDescent="0.2">
      <c r="A4" s="74"/>
      <c r="B4" s="73">
        <f>'BAR BB| Open rates'!B4</f>
        <v>45401</v>
      </c>
      <c r="C4" s="73">
        <f>'BAR BB| Open rates'!C4</f>
        <v>45402</v>
      </c>
      <c r="D4" s="73">
        <f>'BAR BB| Open rates'!D4</f>
        <v>45407</v>
      </c>
      <c r="E4" s="73">
        <f>'BAR BB| Open rates'!E4</f>
        <v>45412</v>
      </c>
      <c r="F4" s="73">
        <f>'BAR BB| Open rates'!F4</f>
        <v>45416</v>
      </c>
      <c r="G4" s="73">
        <f>'BAR BB| Open rates'!G4</f>
        <v>45420</v>
      </c>
      <c r="H4" s="73">
        <f>'BAR BB| Open rates'!H4</f>
        <v>45423</v>
      </c>
      <c r="I4" s="73">
        <f>'BAR BB| Open rates'!I4</f>
        <v>45428</v>
      </c>
      <c r="J4" s="73">
        <f>'BAR BB| Open rates'!J4</f>
        <v>45430</v>
      </c>
      <c r="K4" s="73">
        <f>'BAR BB| Open rates'!K4</f>
        <v>45435</v>
      </c>
      <c r="L4" s="73">
        <f>'BAR BB| Open rates'!L4</f>
        <v>45437</v>
      </c>
      <c r="M4" s="73">
        <f>'BAR BB| Open rates'!M4</f>
        <v>45442</v>
      </c>
    </row>
    <row r="5" spans="1:13" s="11" customFormat="1" x14ac:dyDescent="0.2">
      <c r="A5" s="33" t="s">
        <v>53</v>
      </c>
      <c r="B5" s="136"/>
      <c r="C5" s="136"/>
      <c r="D5" s="136"/>
      <c r="E5" s="136"/>
      <c r="F5" s="136"/>
      <c r="G5" s="136"/>
      <c r="H5" s="136"/>
      <c r="I5" s="136"/>
      <c r="J5" s="136"/>
      <c r="K5" s="136"/>
      <c r="L5" s="136"/>
      <c r="M5" s="136"/>
    </row>
    <row r="6" spans="1:13" s="11" customFormat="1" x14ac:dyDescent="0.2">
      <c r="A6" s="42">
        <v>1</v>
      </c>
      <c r="B6" s="84">
        <f>'BAR BB| Open rates'!B6*0.9*0.87</f>
        <v>6185.7</v>
      </c>
      <c r="C6" s="84">
        <f>'BAR BB| Open rates'!C6*0.9*0.87</f>
        <v>6185.7</v>
      </c>
      <c r="D6" s="84">
        <f>'BAR BB| Open rates'!D6*0.9*0.87</f>
        <v>4384.8</v>
      </c>
      <c r="E6" s="84">
        <f>'BAR BB| Open rates'!E6*0.9*0.87</f>
        <v>5402.7</v>
      </c>
      <c r="F6" s="84">
        <f>'BAR BB| Open rates'!F6*0.9*0.87</f>
        <v>5402.7</v>
      </c>
      <c r="G6" s="84">
        <f>'BAR BB| Open rates'!G6*0.9*0.87</f>
        <v>5402.7</v>
      </c>
      <c r="H6" s="84">
        <f>'BAR BB| Open rates'!H6*0.9*0.87</f>
        <v>6968.7</v>
      </c>
      <c r="I6" s="84">
        <f>'BAR BB| Open rates'!I6*0.9*0.87</f>
        <v>4384.8</v>
      </c>
      <c r="J6" s="84">
        <f>'BAR BB| Open rates'!J6*0.9*0.87</f>
        <v>5402.7</v>
      </c>
      <c r="K6" s="84">
        <f>'BAR BB| Open rates'!K6*0.9*0.87</f>
        <v>4384.8</v>
      </c>
      <c r="L6" s="84">
        <f>'BAR BB| Open rates'!L6*0.9*0.87</f>
        <v>5402.7</v>
      </c>
      <c r="M6" s="84">
        <f>'BAR BB| Open rates'!M6*0.9*0.87</f>
        <v>5402.7</v>
      </c>
    </row>
    <row r="7" spans="1:13" s="11" customFormat="1" x14ac:dyDescent="0.2">
      <c r="A7" s="42">
        <v>2</v>
      </c>
      <c r="B7" s="84">
        <f>'BAR BB| Open rates'!B7*0.9*0.87</f>
        <v>7125.3</v>
      </c>
      <c r="C7" s="84">
        <f>'BAR BB| Open rates'!C7*0.9*0.87</f>
        <v>7125.3</v>
      </c>
      <c r="D7" s="84">
        <f>'BAR BB| Open rates'!D7*0.9*0.87</f>
        <v>5324.4</v>
      </c>
      <c r="E7" s="84">
        <f>'BAR BB| Open rates'!E7*0.9*0.87</f>
        <v>6342.3</v>
      </c>
      <c r="F7" s="84">
        <f>'BAR BB| Open rates'!F7*0.9*0.87</f>
        <v>6342.3</v>
      </c>
      <c r="G7" s="84">
        <f>'BAR BB| Open rates'!G7*0.9*0.87</f>
        <v>6342.3</v>
      </c>
      <c r="H7" s="84">
        <f>'BAR BB| Open rates'!H7*0.9*0.87</f>
        <v>7908.3</v>
      </c>
      <c r="I7" s="84">
        <f>'BAR BB| Open rates'!I7*0.9*0.87</f>
        <v>5324.4</v>
      </c>
      <c r="J7" s="84">
        <f>'BAR BB| Open rates'!J7*0.9*0.87</f>
        <v>6342.3</v>
      </c>
      <c r="K7" s="84">
        <f>'BAR BB| Open rates'!K7*0.9*0.87</f>
        <v>5324.4</v>
      </c>
      <c r="L7" s="84">
        <f>'BAR BB| Open rates'!L7*0.9*0.87</f>
        <v>6342.3</v>
      </c>
      <c r="M7" s="84">
        <f>'BAR BB| Open rates'!M7*0.9*0.87</f>
        <v>6342.3</v>
      </c>
    </row>
    <row r="8" spans="1:13" s="11" customFormat="1" x14ac:dyDescent="0.2">
      <c r="A8" s="33" t="s">
        <v>54</v>
      </c>
      <c r="B8" s="84"/>
      <c r="C8" s="84"/>
      <c r="D8" s="84"/>
      <c r="E8" s="84"/>
      <c r="F8" s="84"/>
      <c r="G8" s="84"/>
      <c r="H8" s="84"/>
      <c r="I8" s="84"/>
      <c r="J8" s="84"/>
      <c r="K8" s="84"/>
      <c r="L8" s="84"/>
      <c r="M8" s="84"/>
    </row>
    <row r="9" spans="1:13" s="11" customFormat="1" x14ac:dyDescent="0.2">
      <c r="A9" s="42">
        <v>1</v>
      </c>
      <c r="B9" s="84">
        <f>'BAR BB| Open rates'!B9*0.9*0.87</f>
        <v>7751.7</v>
      </c>
      <c r="C9" s="84">
        <f>'BAR BB| Open rates'!C9*0.9*0.87</f>
        <v>7751.7</v>
      </c>
      <c r="D9" s="84">
        <f>'BAR BB| Open rates'!D9*0.9*0.87</f>
        <v>5950.8</v>
      </c>
      <c r="E9" s="84">
        <f>'BAR BB| Open rates'!E9*0.9*0.87</f>
        <v>6968.7</v>
      </c>
      <c r="F9" s="84">
        <f>'BAR BB| Open rates'!F9*0.9*0.87</f>
        <v>6968.7</v>
      </c>
      <c r="G9" s="84">
        <f>'BAR BB| Open rates'!G9*0.9*0.87</f>
        <v>6968.7</v>
      </c>
      <c r="H9" s="84">
        <f>'BAR BB| Open rates'!H9*0.9*0.87</f>
        <v>8534.7000000000007</v>
      </c>
      <c r="I9" s="84">
        <f>'BAR BB| Open rates'!I9*0.9*0.87</f>
        <v>5950.8</v>
      </c>
      <c r="J9" s="84">
        <f>'BAR BB| Open rates'!J9*0.9*0.87</f>
        <v>6968.7</v>
      </c>
      <c r="K9" s="84">
        <f>'BAR BB| Open rates'!K9*0.9*0.87</f>
        <v>5950.8</v>
      </c>
      <c r="L9" s="84">
        <f>'BAR BB| Open rates'!L9*0.9*0.87</f>
        <v>6968.7</v>
      </c>
      <c r="M9" s="84">
        <f>'BAR BB| Open rates'!M9*0.9*0.87</f>
        <v>6968.7</v>
      </c>
    </row>
    <row r="10" spans="1:13" s="11" customFormat="1" x14ac:dyDescent="0.2">
      <c r="A10" s="42">
        <v>2</v>
      </c>
      <c r="B10" s="84">
        <f>'BAR BB| Open rates'!B10*0.9*0.87</f>
        <v>8691.2999999999993</v>
      </c>
      <c r="C10" s="84">
        <f>'BAR BB| Open rates'!C10*0.9*0.87</f>
        <v>8691.2999999999993</v>
      </c>
      <c r="D10" s="84">
        <f>'BAR BB| Open rates'!D10*0.9*0.87</f>
        <v>6890.4</v>
      </c>
      <c r="E10" s="84">
        <f>'BAR BB| Open rates'!E10*0.9*0.87</f>
        <v>7908.3</v>
      </c>
      <c r="F10" s="84">
        <f>'BAR BB| Open rates'!F10*0.9*0.87</f>
        <v>7908.3</v>
      </c>
      <c r="G10" s="84">
        <f>'BAR BB| Open rates'!G10*0.9*0.87</f>
        <v>7908.3</v>
      </c>
      <c r="H10" s="84">
        <f>'BAR BB| Open rates'!H10*0.9*0.87</f>
        <v>9474.2999999999993</v>
      </c>
      <c r="I10" s="84">
        <f>'BAR BB| Open rates'!I10*0.9*0.87</f>
        <v>6890.4</v>
      </c>
      <c r="J10" s="84">
        <f>'BAR BB| Open rates'!J10*0.9*0.87</f>
        <v>7908.3</v>
      </c>
      <c r="K10" s="84">
        <f>'BAR BB| Open rates'!K10*0.9*0.87</f>
        <v>6890.4</v>
      </c>
      <c r="L10" s="84">
        <f>'BAR BB| Open rates'!L10*0.9*0.87</f>
        <v>7908.3</v>
      </c>
      <c r="M10" s="84">
        <f>'BAR BB| Open rates'!M10*0.9*0.87</f>
        <v>7908.3</v>
      </c>
    </row>
    <row r="11" spans="1:13" s="11" customFormat="1" x14ac:dyDescent="0.2">
      <c r="A11" s="33" t="s">
        <v>151</v>
      </c>
      <c r="B11" s="84"/>
      <c r="C11" s="84"/>
      <c r="D11" s="84"/>
      <c r="E11" s="84"/>
      <c r="F11" s="84"/>
      <c r="G11" s="84"/>
      <c r="H11" s="84"/>
      <c r="I11" s="84"/>
      <c r="J11" s="84"/>
      <c r="K11" s="84"/>
      <c r="L11" s="84"/>
      <c r="M11" s="84"/>
    </row>
    <row r="12" spans="1:13" s="11" customFormat="1" x14ac:dyDescent="0.2">
      <c r="A12" s="42">
        <v>1</v>
      </c>
      <c r="B12" s="84">
        <f>'BAR BB| Open rates'!B12*0.9*0.87</f>
        <v>8534.7000000000007</v>
      </c>
      <c r="C12" s="84">
        <f>'BAR BB| Open rates'!C12*0.9*0.87</f>
        <v>8534.7000000000007</v>
      </c>
      <c r="D12" s="84">
        <f>'BAR BB| Open rates'!D12*0.9*0.87</f>
        <v>6733.8</v>
      </c>
      <c r="E12" s="84">
        <f>'BAR BB| Open rates'!E12*0.9*0.87</f>
        <v>7751.7</v>
      </c>
      <c r="F12" s="84">
        <f>'BAR BB| Open rates'!F12*0.9*0.87</f>
        <v>7751.7</v>
      </c>
      <c r="G12" s="84">
        <f>'BAR BB| Open rates'!G12*0.9*0.87</f>
        <v>7751.7</v>
      </c>
      <c r="H12" s="84">
        <f>'BAR BB| Open rates'!H12*0.9*0.87</f>
        <v>9317.7000000000007</v>
      </c>
      <c r="I12" s="84">
        <f>'BAR BB| Open rates'!I12*0.9*0.87</f>
        <v>6733.8</v>
      </c>
      <c r="J12" s="84">
        <f>'BAR BB| Open rates'!J12*0.9*0.87</f>
        <v>7751.7</v>
      </c>
      <c r="K12" s="84">
        <f>'BAR BB| Open rates'!K12*0.9*0.87</f>
        <v>6733.8</v>
      </c>
      <c r="L12" s="84">
        <f>'BAR BB| Open rates'!L12*0.9*0.87</f>
        <v>7751.7</v>
      </c>
      <c r="M12" s="84">
        <f>'BAR BB| Open rates'!M12*0.9*0.87</f>
        <v>7751.7</v>
      </c>
    </row>
    <row r="13" spans="1:13" s="11" customFormat="1" x14ac:dyDescent="0.2">
      <c r="A13" s="42">
        <v>2</v>
      </c>
      <c r="B13" s="84">
        <f>'BAR BB| Open rates'!B13*0.9*0.87</f>
        <v>9474.2999999999993</v>
      </c>
      <c r="C13" s="84">
        <f>'BAR BB| Open rates'!C13*0.9*0.87</f>
        <v>9474.2999999999993</v>
      </c>
      <c r="D13" s="84">
        <f>'BAR BB| Open rates'!D13*0.9*0.87</f>
        <v>7673.4</v>
      </c>
      <c r="E13" s="84">
        <f>'BAR BB| Open rates'!E13*0.9*0.87</f>
        <v>8691.2999999999993</v>
      </c>
      <c r="F13" s="84">
        <f>'BAR BB| Open rates'!F13*0.9*0.87</f>
        <v>8691.2999999999993</v>
      </c>
      <c r="G13" s="84">
        <f>'BAR BB| Open rates'!G13*0.9*0.87</f>
        <v>8691.2999999999993</v>
      </c>
      <c r="H13" s="84">
        <f>'BAR BB| Open rates'!H13*0.9*0.87</f>
        <v>10257.299999999999</v>
      </c>
      <c r="I13" s="84">
        <f>'BAR BB| Open rates'!I13*0.9*0.87</f>
        <v>7673.4</v>
      </c>
      <c r="J13" s="84">
        <f>'BAR BB| Open rates'!J13*0.9*0.87</f>
        <v>8691.2999999999993</v>
      </c>
      <c r="K13" s="84">
        <f>'BAR BB| Open rates'!K13*0.9*0.87</f>
        <v>7673.4</v>
      </c>
      <c r="L13" s="84">
        <f>'BAR BB| Open rates'!L13*0.9*0.87</f>
        <v>8691.2999999999993</v>
      </c>
      <c r="M13" s="84">
        <f>'BAR BB| Open rates'!M13*0.9*0.87</f>
        <v>8691.2999999999993</v>
      </c>
    </row>
    <row r="14" spans="1:13" x14ac:dyDescent="0.2">
      <c r="A14" s="47"/>
    </row>
    <row r="15" spans="1:13" x14ac:dyDescent="0.2">
      <c r="A15" s="216" t="s">
        <v>157</v>
      </c>
    </row>
    <row r="16" spans="1:13" x14ac:dyDescent="0.2">
      <c r="A16" s="216"/>
    </row>
    <row r="17" spans="1:7" x14ac:dyDescent="0.2">
      <c r="A17" s="123"/>
    </row>
    <row r="18" spans="1:7" s="11" customFormat="1" ht="18" customHeight="1" x14ac:dyDescent="0.2">
      <c r="A18" s="247" t="s">
        <v>247</v>
      </c>
      <c r="B18" s="248"/>
      <c r="C18" s="248"/>
      <c r="D18" s="248"/>
      <c r="E18" s="248"/>
      <c r="F18" s="248"/>
      <c r="G18" s="248"/>
    </row>
    <row r="19" spans="1:7" s="11" customFormat="1" ht="22.5" customHeight="1" x14ac:dyDescent="0.2">
      <c r="A19" s="247"/>
      <c r="B19" s="248"/>
      <c r="C19" s="248"/>
      <c r="D19" s="248"/>
      <c r="E19" s="248"/>
      <c r="F19" s="248"/>
      <c r="G19" s="248"/>
    </row>
    <row r="20" spans="1:7" s="11" customFormat="1" ht="21.75" customHeight="1" x14ac:dyDescent="0.2">
      <c r="A20" s="247"/>
      <c r="B20" s="248"/>
      <c r="C20" s="248"/>
      <c r="D20" s="248"/>
      <c r="E20" s="248"/>
      <c r="F20" s="248"/>
      <c r="G20" s="248"/>
    </row>
    <row r="21" spans="1:7" s="11" customFormat="1" ht="12.75" customHeight="1" x14ac:dyDescent="0.2">
      <c r="A21" s="247"/>
      <c r="B21" s="248"/>
      <c r="C21" s="248"/>
      <c r="D21" s="248"/>
      <c r="E21" s="248"/>
      <c r="F21" s="248"/>
      <c r="G21" s="248"/>
    </row>
    <row r="22" spans="1:7" ht="12.75" customHeight="1" x14ac:dyDescent="0.2">
      <c r="A22"/>
    </row>
    <row r="23" spans="1:7" x14ac:dyDescent="0.2">
      <c r="A23" s="135" t="s">
        <v>80</v>
      </c>
    </row>
    <row r="24" spans="1:7" ht="24" x14ac:dyDescent="0.2">
      <c r="A24" s="138" t="s">
        <v>248</v>
      </c>
    </row>
    <row r="25" spans="1:7" ht="24" x14ac:dyDescent="0.2">
      <c r="A25" s="138" t="s">
        <v>249</v>
      </c>
    </row>
    <row r="26" spans="1:7" x14ac:dyDescent="0.2">
      <c r="A26" s="22"/>
    </row>
    <row r="27" spans="1:7" x14ac:dyDescent="0.2">
      <c r="A27" s="137" t="s">
        <v>58</v>
      </c>
    </row>
    <row r="28" spans="1:7" ht="24" x14ac:dyDescent="0.2">
      <c r="A28" s="173" t="s">
        <v>180</v>
      </c>
    </row>
    <row r="29" spans="1:7" s="155" customFormat="1" ht="35.25" customHeight="1" x14ac:dyDescent="0.2">
      <c r="A29" s="138" t="s">
        <v>163</v>
      </c>
    </row>
    <row r="30" spans="1:7" s="155" customFormat="1" ht="35.25" customHeight="1" x14ac:dyDescent="0.2">
      <c r="A30" s="150" t="s">
        <v>190</v>
      </c>
    </row>
    <row r="31" spans="1:7" s="155" customFormat="1" ht="35.25" customHeight="1" x14ac:dyDescent="0.2">
      <c r="A31" s="138" t="s">
        <v>164</v>
      </c>
    </row>
    <row r="32" spans="1:7"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181</v>
      </c>
    </row>
    <row r="36" spans="1:1" ht="72" customHeight="1" x14ac:dyDescent="0.2">
      <c r="A36" s="174" t="s">
        <v>103</v>
      </c>
    </row>
    <row r="37" spans="1:1" ht="17.25" customHeight="1" x14ac:dyDescent="0.2">
      <c r="A37" s="194"/>
    </row>
    <row r="38" spans="1:1" ht="17.25" customHeight="1" x14ac:dyDescent="0.2">
      <c r="A38" s="244" t="s">
        <v>272</v>
      </c>
    </row>
    <row r="39" spans="1:1" ht="17.25" customHeight="1" x14ac:dyDescent="0.2">
      <c r="A39" s="245"/>
    </row>
    <row r="40" spans="1:1" ht="17.25" customHeight="1" x14ac:dyDescent="0.2">
      <c r="A40" s="246"/>
    </row>
    <row r="41" spans="1:1" x14ac:dyDescent="0.2">
      <c r="A41" s="146"/>
    </row>
    <row r="42" spans="1:1" ht="36" x14ac:dyDescent="0.2">
      <c r="A42" s="178" t="s">
        <v>182</v>
      </c>
    </row>
    <row r="43" spans="1:1" s="11" customFormat="1" ht="27.75" customHeight="1" x14ac:dyDescent="0.2">
      <c r="A43" s="175" t="s">
        <v>250</v>
      </c>
    </row>
    <row r="44" spans="1:1" x14ac:dyDescent="0.2">
      <c r="A44" s="13"/>
    </row>
    <row r="45" spans="1:1" x14ac:dyDescent="0.2">
      <c r="A45" s="139" t="s">
        <v>65</v>
      </c>
    </row>
    <row r="46" spans="1:1" ht="48" x14ac:dyDescent="0.2">
      <c r="A46" s="144" t="s">
        <v>104</v>
      </c>
    </row>
    <row r="47" spans="1:1" ht="36" x14ac:dyDescent="0.2">
      <c r="A47" s="144" t="s">
        <v>105</v>
      </c>
    </row>
    <row r="48" spans="1:1" x14ac:dyDescent="0.2">
      <c r="A48" s="133"/>
    </row>
    <row r="49" spans="1:1" ht="26.25" x14ac:dyDescent="0.2">
      <c r="A49" s="137" t="s">
        <v>273</v>
      </c>
    </row>
    <row r="50" spans="1:1" x14ac:dyDescent="0.2">
      <c r="A50" s="143"/>
    </row>
    <row r="51" spans="1:1" s="11" customFormat="1" ht="36" x14ac:dyDescent="0.2">
      <c r="A51" s="183" t="s">
        <v>251</v>
      </c>
    </row>
    <row r="52" spans="1:1" s="11" customFormat="1" x14ac:dyDescent="0.2">
      <c r="A52" s="176" t="s">
        <v>183</v>
      </c>
    </row>
    <row r="53" spans="1:1" s="11" customFormat="1" ht="12.75" customHeight="1" x14ac:dyDescent="0.2">
      <c r="A53" s="176"/>
    </row>
    <row r="54" spans="1:1" s="11" customFormat="1" ht="24" x14ac:dyDescent="0.2">
      <c r="A54" s="183" t="s">
        <v>252</v>
      </c>
    </row>
    <row r="55" spans="1:1" s="11" customFormat="1" x14ac:dyDescent="0.2">
      <c r="A55" s="184" t="s">
        <v>253</v>
      </c>
    </row>
    <row r="56" spans="1:1" s="11" customFormat="1" ht="13.5" customHeight="1" x14ac:dyDescent="0.2">
      <c r="A56" s="144"/>
    </row>
    <row r="57" spans="1:1" s="11" customFormat="1" ht="24" x14ac:dyDescent="0.2">
      <c r="A57" s="183" t="s">
        <v>254</v>
      </c>
    </row>
    <row r="58" spans="1:1" s="11" customFormat="1" x14ac:dyDescent="0.2">
      <c r="A58" s="184" t="s">
        <v>255</v>
      </c>
    </row>
    <row r="59" spans="1:1" s="11" customFormat="1" ht="12.75" customHeight="1" x14ac:dyDescent="0.2">
      <c r="A59" s="144"/>
    </row>
    <row r="60" spans="1:1" s="11" customFormat="1" x14ac:dyDescent="0.2">
      <c r="A60" s="183" t="s">
        <v>216</v>
      </c>
    </row>
    <row r="61" spans="1:1" s="11" customFormat="1" x14ac:dyDescent="0.2">
      <c r="A61" s="176" t="s">
        <v>185</v>
      </c>
    </row>
    <row r="62" spans="1:1" s="11" customFormat="1" x14ac:dyDescent="0.2">
      <c r="A62" s="182"/>
    </row>
    <row r="63" spans="1:1" s="11" customFormat="1" ht="23.25" customHeight="1" x14ac:dyDescent="0.2">
      <c r="A63" s="183" t="s">
        <v>256</v>
      </c>
    </row>
    <row r="64" spans="1:1" s="11" customFormat="1" x14ac:dyDescent="0.2">
      <c r="A64" s="184" t="s">
        <v>257</v>
      </c>
    </row>
    <row r="65" spans="1:1" s="11" customFormat="1" x14ac:dyDescent="0.2">
      <c r="A65" s="184"/>
    </row>
    <row r="66" spans="1:1" s="11" customFormat="1" x14ac:dyDescent="0.2">
      <c r="A66" s="183" t="s">
        <v>258</v>
      </c>
    </row>
    <row r="67" spans="1:1" s="11" customFormat="1" x14ac:dyDescent="0.2">
      <c r="A67" s="184" t="s">
        <v>259</v>
      </c>
    </row>
    <row r="68" spans="1:1" s="11" customFormat="1" x14ac:dyDescent="0.2">
      <c r="A68" s="176"/>
    </row>
    <row r="69" spans="1:1" ht="24" x14ac:dyDescent="0.2">
      <c r="A69" s="135" t="s">
        <v>274</v>
      </c>
    </row>
    <row r="70" spans="1:1" s="11" customFormat="1" ht="24" x14ac:dyDescent="0.2">
      <c r="A70" s="183" t="s">
        <v>260</v>
      </c>
    </row>
    <row r="71" spans="1:1" s="11" customFormat="1" x14ac:dyDescent="0.2">
      <c r="A71" s="176" t="s">
        <v>184</v>
      </c>
    </row>
    <row r="72" spans="1:1" s="11" customFormat="1" x14ac:dyDescent="0.2">
      <c r="A72" s="144"/>
    </row>
    <row r="73" spans="1:1" s="11" customFormat="1" ht="30" customHeight="1" x14ac:dyDescent="0.2">
      <c r="A73" s="183" t="s">
        <v>261</v>
      </c>
    </row>
    <row r="74" spans="1:1" s="11" customFormat="1" x14ac:dyDescent="0.2">
      <c r="A74" s="176" t="s">
        <v>262</v>
      </c>
    </row>
    <row r="75" spans="1:1" s="11" customFormat="1" x14ac:dyDescent="0.2">
      <c r="A75" s="144"/>
    </row>
    <row r="76" spans="1:1" s="11" customFormat="1" ht="24" x14ac:dyDescent="0.2">
      <c r="A76" s="183" t="s">
        <v>263</v>
      </c>
    </row>
    <row r="77" spans="1:1" s="11" customFormat="1" x14ac:dyDescent="0.2">
      <c r="A77" s="176" t="s">
        <v>264</v>
      </c>
    </row>
    <row r="78" spans="1:1" s="11" customFormat="1" x14ac:dyDescent="0.2">
      <c r="A78" s="144"/>
    </row>
    <row r="79" spans="1:1" s="11" customFormat="1" x14ac:dyDescent="0.2">
      <c r="A79" s="183" t="s">
        <v>220</v>
      </c>
    </row>
    <row r="80" spans="1:1" s="11" customFormat="1" x14ac:dyDescent="0.2">
      <c r="A80" s="176" t="s">
        <v>186</v>
      </c>
    </row>
    <row r="81" spans="1:1" s="11" customFormat="1" x14ac:dyDescent="0.2">
      <c r="A81" s="144"/>
    </row>
    <row r="82" spans="1:1" s="11" customFormat="1" ht="24" x14ac:dyDescent="0.2">
      <c r="A82" s="183" t="s">
        <v>265</v>
      </c>
    </row>
    <row r="83" spans="1:1" s="11" customFormat="1" x14ac:dyDescent="0.2">
      <c r="A83" s="176" t="s">
        <v>266</v>
      </c>
    </row>
    <row r="84" spans="1:1" x14ac:dyDescent="0.2">
      <c r="A84" s="143"/>
    </row>
    <row r="85" spans="1:1" x14ac:dyDescent="0.2">
      <c r="A85" s="183" t="s">
        <v>267</v>
      </c>
    </row>
    <row r="86" spans="1:1" x14ac:dyDescent="0.2">
      <c r="A86" s="176" t="s">
        <v>259</v>
      </c>
    </row>
    <row r="87" spans="1:1" x14ac:dyDescent="0.2">
      <c r="A87" s="106"/>
    </row>
    <row r="88" spans="1:1" x14ac:dyDescent="0.2">
      <c r="A88" s="143"/>
    </row>
    <row r="89" spans="1:1" x14ac:dyDescent="0.2">
      <c r="A89" s="143"/>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row r="298" spans="1:1" x14ac:dyDescent="0.2">
      <c r="A298" s="106"/>
    </row>
    <row r="299" spans="1:1" x14ac:dyDescent="0.2">
      <c r="A299" s="106"/>
    </row>
    <row r="300" spans="1:1" x14ac:dyDescent="0.2">
      <c r="A300" s="106"/>
    </row>
    <row r="301" spans="1:1" x14ac:dyDescent="0.2">
      <c r="A301" s="106"/>
    </row>
  </sheetData>
  <mergeCells count="3">
    <mergeCell ref="A15:A16"/>
    <mergeCell ref="A38:A40"/>
    <mergeCell ref="A18:G21"/>
  </mergeCells>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297"/>
  <sheetViews>
    <sheetView workbookViewId="0">
      <pane xSplit="1" topLeftCell="B1" activePane="topRight" state="frozen"/>
      <selection activeCell="A10" sqref="A10"/>
      <selection pane="topRight" activeCell="C6" sqref="C6"/>
    </sheetView>
  </sheetViews>
  <sheetFormatPr defaultRowHeight="12.75" x14ac:dyDescent="0.2"/>
  <cols>
    <col min="1" max="1" width="43.85546875" style="5" customWidth="1"/>
    <col min="2" max="12" width="9.5703125" customWidth="1"/>
    <col min="13" max="13" width="10" customWidth="1"/>
  </cols>
  <sheetData>
    <row r="1" spans="1:13" ht="24" x14ac:dyDescent="0.2">
      <c r="A1" s="47" t="s">
        <v>50</v>
      </c>
    </row>
    <row r="2" spans="1:13" ht="24" x14ac:dyDescent="0.2">
      <c r="A2" s="135" t="s">
        <v>275</v>
      </c>
    </row>
    <row r="3" spans="1:13" s="11" customFormat="1" ht="21.75" customHeight="1" x14ac:dyDescent="0.2">
      <c r="A3" s="212" t="s">
        <v>269</v>
      </c>
      <c r="B3" s="73">
        <f>'BAR BB| Open rates'!B3</f>
        <v>45401</v>
      </c>
      <c r="C3" s="195">
        <f>'BAR BB| Open rates'!C3</f>
        <v>45402</v>
      </c>
      <c r="D3" s="73">
        <f>'BAR BB| Open rates'!D3</f>
        <v>45403</v>
      </c>
      <c r="E3" s="73">
        <f>'BAR BB| Open rates'!E3</f>
        <v>45408</v>
      </c>
      <c r="F3" s="73">
        <f>'BAR BB| Open rates'!F3</f>
        <v>45413</v>
      </c>
      <c r="G3" s="73">
        <f>'BAR BB| Open rates'!G3</f>
        <v>45417</v>
      </c>
      <c r="H3" s="73">
        <f>'BAR BB| Open rates'!H3</f>
        <v>45421</v>
      </c>
      <c r="I3" s="73">
        <f>'BAR BB| Open rates'!I3</f>
        <v>45424</v>
      </c>
      <c r="J3" s="73">
        <f>'BAR BB| Open rates'!J3</f>
        <v>45429</v>
      </c>
      <c r="K3" s="73">
        <f>'BAR BB| Open rates'!K3</f>
        <v>45431</v>
      </c>
      <c r="L3" s="73">
        <f>'BAR BB| Open rates'!L3</f>
        <v>45436</v>
      </c>
      <c r="M3" s="73">
        <f>'BAR BB| Open rates'!M3</f>
        <v>45438</v>
      </c>
    </row>
    <row r="4" spans="1:13" s="11" customFormat="1" ht="21.75" customHeight="1" x14ac:dyDescent="0.2">
      <c r="A4" s="74"/>
      <c r="B4" s="73">
        <f>'BAR BB| Open rates'!B4</f>
        <v>45401</v>
      </c>
      <c r="C4" s="73">
        <f>'BAR BB| Open rates'!C4</f>
        <v>45402</v>
      </c>
      <c r="D4" s="73">
        <f>'BAR BB| Open rates'!D4</f>
        <v>45407</v>
      </c>
      <c r="E4" s="73">
        <f>'BAR BB| Open rates'!E4</f>
        <v>45412</v>
      </c>
      <c r="F4" s="73">
        <f>'BAR BB| Open rates'!F4</f>
        <v>45416</v>
      </c>
      <c r="G4" s="73">
        <f>'BAR BB| Open rates'!G4</f>
        <v>45420</v>
      </c>
      <c r="H4" s="73">
        <f>'BAR BB| Open rates'!H4</f>
        <v>45423</v>
      </c>
      <c r="I4" s="73">
        <f>'BAR BB| Open rates'!I4</f>
        <v>45428</v>
      </c>
      <c r="J4" s="73">
        <f>'BAR BB| Open rates'!J4</f>
        <v>45430</v>
      </c>
      <c r="K4" s="73">
        <f>'BAR BB| Open rates'!K4</f>
        <v>45435</v>
      </c>
      <c r="L4" s="73">
        <f>'BAR BB| Open rates'!L4</f>
        <v>45437</v>
      </c>
      <c r="M4" s="73">
        <f>'BAR BB| Open rates'!M4</f>
        <v>45442</v>
      </c>
    </row>
    <row r="5" spans="1:13" s="11" customFormat="1" x14ac:dyDescent="0.2">
      <c r="A5" s="33" t="s">
        <v>53</v>
      </c>
      <c r="B5" s="136"/>
      <c r="C5" s="136"/>
      <c r="D5" s="136"/>
      <c r="E5" s="136"/>
      <c r="F5" s="136"/>
      <c r="G5" s="136"/>
      <c r="H5" s="136"/>
      <c r="I5" s="136"/>
      <c r="J5" s="136"/>
      <c r="K5" s="136"/>
      <c r="L5" s="136"/>
      <c r="M5" s="136"/>
    </row>
    <row r="6" spans="1:13" s="11" customFormat="1" x14ac:dyDescent="0.2">
      <c r="A6" s="42">
        <v>1</v>
      </c>
      <c r="B6" s="84">
        <f>'BAR BB| Open rates'!B6*0.9*0.87+25</f>
        <v>6210.7</v>
      </c>
      <c r="C6" s="84">
        <f>'BAR BB| Open rates'!C6*0.9*0.87+25</f>
        <v>6210.7</v>
      </c>
      <c r="D6" s="84">
        <f>'BAR BB| Open rates'!D6*0.9*0.87+25</f>
        <v>4409.8</v>
      </c>
      <c r="E6" s="84">
        <f>'BAR BB| Open rates'!E6*0.9*0.87+25</f>
        <v>5427.7</v>
      </c>
      <c r="F6" s="84">
        <f>'BAR BB| Open rates'!F6*0.9*0.87+25</f>
        <v>5427.7</v>
      </c>
      <c r="G6" s="84">
        <f>'BAR BB| Open rates'!G6*0.9*0.87+25</f>
        <v>5427.7</v>
      </c>
      <c r="H6" s="84">
        <f>'BAR BB| Open rates'!H6*0.9*0.87+25</f>
        <v>6993.7</v>
      </c>
      <c r="I6" s="84">
        <f>'BAR BB| Open rates'!I6*0.9*0.87+25</f>
        <v>4409.8</v>
      </c>
      <c r="J6" s="84">
        <f>'BAR BB| Open rates'!J6*0.9*0.87+25</f>
        <v>5427.7</v>
      </c>
      <c r="K6" s="84">
        <f>'BAR BB| Open rates'!K6*0.9*0.87+25</f>
        <v>4409.8</v>
      </c>
      <c r="L6" s="84">
        <f>'BAR BB| Open rates'!L6*0.9*0.87+25</f>
        <v>5427.7</v>
      </c>
      <c r="M6" s="84">
        <f>'BAR BB| Open rates'!M6*0.9*0.87+25</f>
        <v>5427.7</v>
      </c>
    </row>
    <row r="7" spans="1:13" s="11" customFormat="1" x14ac:dyDescent="0.2">
      <c r="A7" s="42">
        <v>2</v>
      </c>
      <c r="B7" s="84">
        <f>'BAR BB| Open rates'!B7*0.9*0.87+25</f>
        <v>7150.3</v>
      </c>
      <c r="C7" s="84">
        <f>'BAR BB| Open rates'!C7*0.9*0.87+25</f>
        <v>7150.3</v>
      </c>
      <c r="D7" s="84">
        <f>'BAR BB| Open rates'!D7*0.9*0.87+25</f>
        <v>5349.4</v>
      </c>
      <c r="E7" s="84">
        <f>'BAR BB| Open rates'!E7*0.9*0.87+25</f>
        <v>6367.3</v>
      </c>
      <c r="F7" s="84">
        <f>'BAR BB| Open rates'!F7*0.9*0.87+25</f>
        <v>6367.3</v>
      </c>
      <c r="G7" s="84">
        <f>'BAR BB| Open rates'!G7*0.9*0.87+25</f>
        <v>6367.3</v>
      </c>
      <c r="H7" s="84">
        <f>'BAR BB| Open rates'!H7*0.9*0.87+25</f>
        <v>7933.3</v>
      </c>
      <c r="I7" s="84">
        <f>'BAR BB| Open rates'!I7*0.9*0.87+25</f>
        <v>5349.4</v>
      </c>
      <c r="J7" s="84">
        <f>'BAR BB| Open rates'!J7*0.9*0.87+25</f>
        <v>6367.3</v>
      </c>
      <c r="K7" s="84">
        <f>'BAR BB| Open rates'!K7*0.9*0.87+25</f>
        <v>5349.4</v>
      </c>
      <c r="L7" s="84">
        <f>'BAR BB| Open rates'!L7*0.9*0.87+25</f>
        <v>6367.3</v>
      </c>
      <c r="M7" s="84">
        <f>'BAR BB| Open rates'!M7*0.9*0.87+25</f>
        <v>6367.3</v>
      </c>
    </row>
    <row r="8" spans="1:13" s="11" customFormat="1" x14ac:dyDescent="0.2">
      <c r="A8" s="33" t="s">
        <v>54</v>
      </c>
      <c r="B8" s="84"/>
      <c r="C8" s="84"/>
      <c r="D8" s="84"/>
      <c r="E8" s="84"/>
      <c r="F8" s="84"/>
      <c r="G8" s="84"/>
      <c r="H8" s="84"/>
      <c r="I8" s="84"/>
      <c r="J8" s="84"/>
      <c r="K8" s="84"/>
      <c r="L8" s="84"/>
      <c r="M8" s="84"/>
    </row>
    <row r="9" spans="1:13" s="11" customFormat="1" x14ac:dyDescent="0.2">
      <c r="A9" s="42">
        <v>1</v>
      </c>
      <c r="B9" s="84">
        <f>'BAR BB| Open rates'!B9*0.9*0.87+25</f>
        <v>7776.7</v>
      </c>
      <c r="C9" s="84">
        <f>'BAR BB| Open rates'!C9*0.9*0.87+25</f>
        <v>7776.7</v>
      </c>
      <c r="D9" s="84">
        <f>'BAR BB| Open rates'!D9*0.9*0.87+25</f>
        <v>5975.8</v>
      </c>
      <c r="E9" s="84">
        <f>'BAR BB| Open rates'!E9*0.9*0.87+25</f>
        <v>6993.7</v>
      </c>
      <c r="F9" s="84">
        <f>'BAR BB| Open rates'!F9*0.9*0.87+25</f>
        <v>6993.7</v>
      </c>
      <c r="G9" s="84">
        <f>'BAR BB| Open rates'!G9*0.9*0.87+25</f>
        <v>6993.7</v>
      </c>
      <c r="H9" s="84">
        <f>'BAR BB| Open rates'!H9*0.9*0.87+25</f>
        <v>8559.7000000000007</v>
      </c>
      <c r="I9" s="84">
        <f>'BAR BB| Open rates'!I9*0.9*0.87+25</f>
        <v>5975.8</v>
      </c>
      <c r="J9" s="84">
        <f>'BAR BB| Open rates'!J9*0.9*0.87+25</f>
        <v>6993.7</v>
      </c>
      <c r="K9" s="84">
        <f>'BAR BB| Open rates'!K9*0.9*0.87+25</f>
        <v>5975.8</v>
      </c>
      <c r="L9" s="84">
        <f>'BAR BB| Open rates'!L9*0.9*0.87+25</f>
        <v>6993.7</v>
      </c>
      <c r="M9" s="84">
        <f>'BAR BB| Open rates'!M9*0.9*0.87+25</f>
        <v>6993.7</v>
      </c>
    </row>
    <row r="10" spans="1:13" s="11" customFormat="1" x14ac:dyDescent="0.2">
      <c r="A10" s="42">
        <v>2</v>
      </c>
      <c r="B10" s="84">
        <f>'BAR BB| Open rates'!B10*0.9*0.87+25</f>
        <v>8716.2999999999993</v>
      </c>
      <c r="C10" s="84">
        <f>'BAR BB| Open rates'!C10*0.9*0.87+25</f>
        <v>8716.2999999999993</v>
      </c>
      <c r="D10" s="84">
        <f>'BAR BB| Open rates'!D10*0.9*0.87+25</f>
        <v>6915.4</v>
      </c>
      <c r="E10" s="84">
        <f>'BAR BB| Open rates'!E10*0.9*0.87+25</f>
        <v>7933.3</v>
      </c>
      <c r="F10" s="84">
        <f>'BAR BB| Open rates'!F10*0.9*0.87+25</f>
        <v>7933.3</v>
      </c>
      <c r="G10" s="84">
        <f>'BAR BB| Open rates'!G10*0.9*0.87+25</f>
        <v>7933.3</v>
      </c>
      <c r="H10" s="84">
        <f>'BAR BB| Open rates'!H10*0.9*0.87+25</f>
        <v>9499.2999999999993</v>
      </c>
      <c r="I10" s="84">
        <f>'BAR BB| Open rates'!I10*0.9*0.87+25</f>
        <v>6915.4</v>
      </c>
      <c r="J10" s="84">
        <f>'BAR BB| Open rates'!J10*0.9*0.87+25</f>
        <v>7933.3</v>
      </c>
      <c r="K10" s="84">
        <f>'BAR BB| Open rates'!K10*0.9*0.87+25</f>
        <v>6915.4</v>
      </c>
      <c r="L10" s="84">
        <f>'BAR BB| Open rates'!L10*0.9*0.87+25</f>
        <v>7933.3</v>
      </c>
      <c r="M10" s="84">
        <f>'BAR BB| Open rates'!M10*0.9*0.87+25</f>
        <v>7933.3</v>
      </c>
    </row>
    <row r="11" spans="1:13" s="11" customFormat="1" x14ac:dyDescent="0.2">
      <c r="A11" s="33" t="s">
        <v>151</v>
      </c>
      <c r="B11" s="84"/>
      <c r="C11" s="84"/>
      <c r="D11" s="84"/>
      <c r="E11" s="84"/>
      <c r="F11" s="84"/>
      <c r="G11" s="84"/>
      <c r="H11" s="84"/>
      <c r="I11" s="84"/>
      <c r="J11" s="84"/>
      <c r="K11" s="84"/>
      <c r="L11" s="84"/>
      <c r="M11" s="84"/>
    </row>
    <row r="12" spans="1:13" s="11" customFormat="1" x14ac:dyDescent="0.2">
      <c r="A12" s="42">
        <v>1</v>
      </c>
      <c r="B12" s="84">
        <f>'BAR BB| Open rates'!B12*0.9*0.87+25</f>
        <v>8559.7000000000007</v>
      </c>
      <c r="C12" s="84">
        <f>'BAR BB| Open rates'!C12*0.9*0.87+25</f>
        <v>8559.7000000000007</v>
      </c>
      <c r="D12" s="84">
        <f>'BAR BB| Open rates'!D12*0.9*0.87+25</f>
        <v>6758.8</v>
      </c>
      <c r="E12" s="84">
        <f>'BAR BB| Open rates'!E12*0.9*0.87+25</f>
        <v>7776.7</v>
      </c>
      <c r="F12" s="84">
        <f>'BAR BB| Open rates'!F12*0.9*0.87+25</f>
        <v>7776.7</v>
      </c>
      <c r="G12" s="84">
        <f>'BAR BB| Open rates'!G12*0.9*0.87+25</f>
        <v>7776.7</v>
      </c>
      <c r="H12" s="84">
        <f>'BAR BB| Open rates'!H12*0.9*0.87+25</f>
        <v>9342.7000000000007</v>
      </c>
      <c r="I12" s="84">
        <f>'BAR BB| Open rates'!I12*0.9*0.87+25</f>
        <v>6758.8</v>
      </c>
      <c r="J12" s="84">
        <f>'BAR BB| Open rates'!J12*0.9*0.87+25</f>
        <v>7776.7</v>
      </c>
      <c r="K12" s="84">
        <f>'BAR BB| Open rates'!K12*0.9*0.87+25</f>
        <v>6758.8</v>
      </c>
      <c r="L12" s="84">
        <f>'BAR BB| Open rates'!L12*0.9*0.87+25</f>
        <v>7776.7</v>
      </c>
      <c r="M12" s="84">
        <f>'BAR BB| Open rates'!M12*0.9*0.87+25</f>
        <v>7776.7</v>
      </c>
    </row>
    <row r="13" spans="1:13" s="11" customFormat="1" x14ac:dyDescent="0.2">
      <c r="A13" s="42">
        <v>2</v>
      </c>
      <c r="B13" s="84">
        <f>'BAR BB| Open rates'!B13*0.9*0.87+25</f>
        <v>9499.2999999999993</v>
      </c>
      <c r="C13" s="84">
        <f>'BAR BB| Open rates'!C13*0.9*0.87+25</f>
        <v>9499.2999999999993</v>
      </c>
      <c r="D13" s="84">
        <f>'BAR BB| Open rates'!D13*0.9*0.87+25</f>
        <v>7698.4</v>
      </c>
      <c r="E13" s="84">
        <f>'BAR BB| Open rates'!E13*0.9*0.87+25</f>
        <v>8716.2999999999993</v>
      </c>
      <c r="F13" s="84">
        <f>'BAR BB| Open rates'!F13*0.9*0.87+25</f>
        <v>8716.2999999999993</v>
      </c>
      <c r="G13" s="84">
        <f>'BAR BB| Open rates'!G13*0.9*0.87+25</f>
        <v>8716.2999999999993</v>
      </c>
      <c r="H13" s="84">
        <f>'BAR BB| Open rates'!H13*0.9*0.87+25</f>
        <v>10282.299999999999</v>
      </c>
      <c r="I13" s="84">
        <f>'BAR BB| Open rates'!I13*0.9*0.87+25</f>
        <v>7698.4</v>
      </c>
      <c r="J13" s="84">
        <f>'BAR BB| Open rates'!J13*0.9*0.87+25</f>
        <v>8716.2999999999993</v>
      </c>
      <c r="K13" s="84">
        <f>'BAR BB| Open rates'!K13*0.9*0.87+25</f>
        <v>7698.4</v>
      </c>
      <c r="L13" s="84">
        <f>'BAR BB| Open rates'!L13*0.9*0.87+25</f>
        <v>8716.2999999999993</v>
      </c>
      <c r="M13" s="84">
        <f>'BAR BB| Open rates'!M13*0.9*0.87+25</f>
        <v>8716.2999999999993</v>
      </c>
    </row>
    <row r="14" spans="1:13" x14ac:dyDescent="0.2">
      <c r="A14" s="47"/>
    </row>
    <row r="15" spans="1:13" x14ac:dyDescent="0.2">
      <c r="A15" s="216" t="s">
        <v>157</v>
      </c>
    </row>
    <row r="16" spans="1:13" x14ac:dyDescent="0.2">
      <c r="A16" s="216"/>
    </row>
    <row r="17" spans="1:7" x14ac:dyDescent="0.2">
      <c r="A17" s="123"/>
    </row>
    <row r="18" spans="1:7" s="11" customFormat="1" ht="18" customHeight="1" x14ac:dyDescent="0.2">
      <c r="A18" s="247" t="s">
        <v>247</v>
      </c>
      <c r="B18" s="248"/>
      <c r="C18" s="248"/>
      <c r="D18" s="248"/>
      <c r="E18" s="248"/>
      <c r="F18" s="248"/>
      <c r="G18" s="248"/>
    </row>
    <row r="19" spans="1:7" s="11" customFormat="1" ht="22.5" customHeight="1" x14ac:dyDescent="0.2">
      <c r="A19" s="247"/>
      <c r="B19" s="248"/>
      <c r="C19" s="248"/>
      <c r="D19" s="248"/>
      <c r="E19" s="248"/>
      <c r="F19" s="248"/>
      <c r="G19" s="248"/>
    </row>
    <row r="20" spans="1:7" s="11" customFormat="1" ht="21.75" customHeight="1" x14ac:dyDescent="0.2">
      <c r="A20" s="247"/>
      <c r="B20" s="248"/>
      <c r="C20" s="248"/>
      <c r="D20" s="248"/>
      <c r="E20" s="248"/>
      <c r="F20" s="248"/>
      <c r="G20" s="248"/>
    </row>
    <row r="21" spans="1:7" s="11" customFormat="1" ht="12.75" customHeight="1" x14ac:dyDescent="0.2">
      <c r="A21" s="247"/>
      <c r="B21" s="248"/>
      <c r="C21" s="248"/>
      <c r="D21" s="248"/>
      <c r="E21" s="248"/>
      <c r="F21" s="248"/>
      <c r="G21" s="248"/>
    </row>
    <row r="22" spans="1:7" ht="12.75" customHeight="1" x14ac:dyDescent="0.2">
      <c r="A22"/>
    </row>
    <row r="23" spans="1:7" x14ac:dyDescent="0.2">
      <c r="A23" s="135" t="s">
        <v>80</v>
      </c>
    </row>
    <row r="24" spans="1:7" ht="24" x14ac:dyDescent="0.2">
      <c r="A24" s="138" t="s">
        <v>248</v>
      </c>
    </row>
    <row r="25" spans="1:7" ht="24" x14ac:dyDescent="0.2">
      <c r="A25" s="138" t="s">
        <v>249</v>
      </c>
    </row>
    <row r="26" spans="1:7" x14ac:dyDescent="0.2">
      <c r="A26" s="22"/>
    </row>
    <row r="27" spans="1:7" x14ac:dyDescent="0.2">
      <c r="A27" s="137" t="s">
        <v>58</v>
      </c>
    </row>
    <row r="28" spans="1:7" ht="24" x14ac:dyDescent="0.2">
      <c r="A28" s="173" t="s">
        <v>180</v>
      </c>
    </row>
    <row r="29" spans="1:7" s="155" customFormat="1" ht="35.25" customHeight="1" x14ac:dyDescent="0.2">
      <c r="A29" s="138" t="s">
        <v>163</v>
      </c>
    </row>
    <row r="30" spans="1:7" s="155" customFormat="1" ht="35.25" customHeight="1" x14ac:dyDescent="0.2">
      <c r="A30" s="150" t="s">
        <v>190</v>
      </c>
    </row>
    <row r="31" spans="1:7" s="155" customFormat="1" ht="35.25" customHeight="1" x14ac:dyDescent="0.2">
      <c r="A31" s="138" t="s">
        <v>164</v>
      </c>
    </row>
    <row r="32" spans="1:7"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181</v>
      </c>
    </row>
    <row r="36" spans="1:1" ht="72" customHeight="1" x14ac:dyDescent="0.2">
      <c r="A36" s="174" t="s">
        <v>103</v>
      </c>
    </row>
    <row r="37" spans="1:1" ht="17.25" customHeight="1" x14ac:dyDescent="0.2">
      <c r="A37" s="194"/>
    </row>
    <row r="38" spans="1:1" ht="17.25" customHeight="1" x14ac:dyDescent="0.2">
      <c r="A38" s="244" t="s">
        <v>272</v>
      </c>
    </row>
    <row r="39" spans="1:1" ht="17.25" customHeight="1" x14ac:dyDescent="0.2">
      <c r="A39" s="245"/>
    </row>
    <row r="40" spans="1:1" ht="17.25" customHeight="1" x14ac:dyDescent="0.2">
      <c r="A40" s="246"/>
    </row>
    <row r="41" spans="1:1" x14ac:dyDescent="0.2">
      <c r="A41" s="146"/>
    </row>
    <row r="42" spans="1:1" ht="36" x14ac:dyDescent="0.2">
      <c r="A42" s="178" t="s">
        <v>182</v>
      </c>
    </row>
    <row r="43" spans="1:1" s="11" customFormat="1" ht="27.75" customHeight="1" x14ac:dyDescent="0.2">
      <c r="A43" s="175" t="s">
        <v>250</v>
      </c>
    </row>
    <row r="44" spans="1:1" x14ac:dyDescent="0.2">
      <c r="A44" s="13"/>
    </row>
    <row r="45" spans="1:1" x14ac:dyDescent="0.2">
      <c r="A45" s="139" t="s">
        <v>65</v>
      </c>
    </row>
    <row r="46" spans="1:1" ht="48" x14ac:dyDescent="0.2">
      <c r="A46" s="144" t="s">
        <v>104</v>
      </c>
    </row>
    <row r="47" spans="1:1" ht="36" x14ac:dyDescent="0.2">
      <c r="A47" s="144" t="s">
        <v>105</v>
      </c>
    </row>
    <row r="48" spans="1:1" x14ac:dyDescent="0.2">
      <c r="A48" s="133"/>
    </row>
    <row r="49" spans="1:1" ht="26.25" x14ac:dyDescent="0.2">
      <c r="A49" s="137" t="s">
        <v>273</v>
      </c>
    </row>
    <row r="50" spans="1:1" x14ac:dyDescent="0.2">
      <c r="A50" s="143"/>
    </row>
    <row r="51" spans="1:1" s="11" customFormat="1" ht="36" x14ac:dyDescent="0.2">
      <c r="A51" s="183" t="s">
        <v>251</v>
      </c>
    </row>
    <row r="52" spans="1:1" s="11" customFormat="1" x14ac:dyDescent="0.2">
      <c r="A52" s="176" t="s">
        <v>183</v>
      </c>
    </row>
    <row r="53" spans="1:1" s="11" customFormat="1" ht="12.75" customHeight="1" x14ac:dyDescent="0.2">
      <c r="A53" s="176"/>
    </row>
    <row r="54" spans="1:1" s="11" customFormat="1" ht="24" x14ac:dyDescent="0.2">
      <c r="A54" s="183" t="s">
        <v>252</v>
      </c>
    </row>
    <row r="55" spans="1:1" s="11" customFormat="1" x14ac:dyDescent="0.2">
      <c r="A55" s="184" t="s">
        <v>253</v>
      </c>
    </row>
    <row r="56" spans="1:1" s="11" customFormat="1" ht="13.5" customHeight="1" x14ac:dyDescent="0.2">
      <c r="A56" s="144"/>
    </row>
    <row r="57" spans="1:1" s="11" customFormat="1" ht="24" x14ac:dyDescent="0.2">
      <c r="A57" s="183" t="s">
        <v>254</v>
      </c>
    </row>
    <row r="58" spans="1:1" s="11" customFormat="1" x14ac:dyDescent="0.2">
      <c r="A58" s="184" t="s">
        <v>255</v>
      </c>
    </row>
    <row r="59" spans="1:1" s="11" customFormat="1" ht="12.75" customHeight="1" x14ac:dyDescent="0.2">
      <c r="A59" s="144"/>
    </row>
    <row r="60" spans="1:1" s="11" customFormat="1" x14ac:dyDescent="0.2">
      <c r="A60" s="183" t="s">
        <v>216</v>
      </c>
    </row>
    <row r="61" spans="1:1" s="11" customFormat="1" x14ac:dyDescent="0.2">
      <c r="A61" s="176" t="s">
        <v>185</v>
      </c>
    </row>
    <row r="62" spans="1:1" s="11" customFormat="1" x14ac:dyDescent="0.2">
      <c r="A62" s="182"/>
    </row>
    <row r="63" spans="1:1" s="11" customFormat="1" ht="23.25" customHeight="1" x14ac:dyDescent="0.2">
      <c r="A63" s="183" t="s">
        <v>256</v>
      </c>
    </row>
    <row r="64" spans="1:1" s="11" customFormat="1" x14ac:dyDescent="0.2">
      <c r="A64" s="184" t="s">
        <v>257</v>
      </c>
    </row>
    <row r="65" spans="1:1" s="11" customFormat="1" x14ac:dyDescent="0.2">
      <c r="A65" s="184"/>
    </row>
    <row r="66" spans="1:1" s="11" customFormat="1" x14ac:dyDescent="0.2">
      <c r="A66" s="183" t="s">
        <v>258</v>
      </c>
    </row>
    <row r="67" spans="1:1" s="11" customFormat="1" x14ac:dyDescent="0.2">
      <c r="A67" s="184" t="s">
        <v>259</v>
      </c>
    </row>
    <row r="68" spans="1:1" s="11" customFormat="1" x14ac:dyDescent="0.2">
      <c r="A68" s="176"/>
    </row>
    <row r="69" spans="1:1" ht="24" x14ac:dyDescent="0.2">
      <c r="A69" s="135" t="s">
        <v>274</v>
      </c>
    </row>
    <row r="70" spans="1:1" s="11" customFormat="1" ht="24" x14ac:dyDescent="0.2">
      <c r="A70" s="183" t="s">
        <v>260</v>
      </c>
    </row>
    <row r="71" spans="1:1" s="11" customFormat="1" x14ac:dyDescent="0.2">
      <c r="A71" s="176" t="s">
        <v>184</v>
      </c>
    </row>
    <row r="72" spans="1:1" s="11" customFormat="1" x14ac:dyDescent="0.2">
      <c r="A72" s="144"/>
    </row>
    <row r="73" spans="1:1" s="11" customFormat="1" ht="30" customHeight="1" x14ac:dyDescent="0.2">
      <c r="A73" s="183" t="s">
        <v>261</v>
      </c>
    </row>
    <row r="74" spans="1:1" s="11" customFormat="1" x14ac:dyDescent="0.2">
      <c r="A74" s="176" t="s">
        <v>262</v>
      </c>
    </row>
    <row r="75" spans="1:1" s="11" customFormat="1" x14ac:dyDescent="0.2">
      <c r="A75" s="144"/>
    </row>
    <row r="76" spans="1:1" s="11" customFormat="1" ht="24" x14ac:dyDescent="0.2">
      <c r="A76" s="183" t="s">
        <v>263</v>
      </c>
    </row>
    <row r="77" spans="1:1" s="11" customFormat="1" x14ac:dyDescent="0.2">
      <c r="A77" s="176" t="s">
        <v>264</v>
      </c>
    </row>
    <row r="78" spans="1:1" s="11" customFormat="1" x14ac:dyDescent="0.2">
      <c r="A78" s="144"/>
    </row>
    <row r="79" spans="1:1" s="11" customFormat="1" x14ac:dyDescent="0.2">
      <c r="A79" s="183" t="s">
        <v>220</v>
      </c>
    </row>
    <row r="80" spans="1:1" s="11" customFormat="1" x14ac:dyDescent="0.2">
      <c r="A80" s="176" t="s">
        <v>186</v>
      </c>
    </row>
    <row r="81" spans="1:1" s="11" customFormat="1" x14ac:dyDescent="0.2">
      <c r="A81" s="144"/>
    </row>
    <row r="82" spans="1:1" s="11" customFormat="1" ht="24" x14ac:dyDescent="0.2">
      <c r="A82" s="183" t="s">
        <v>265</v>
      </c>
    </row>
    <row r="83" spans="1:1" s="11" customFormat="1" x14ac:dyDescent="0.2">
      <c r="A83" s="176" t="s">
        <v>266</v>
      </c>
    </row>
    <row r="84" spans="1:1" x14ac:dyDescent="0.2">
      <c r="A84" s="143"/>
    </row>
    <row r="85" spans="1:1" x14ac:dyDescent="0.2">
      <c r="A85" s="183" t="s">
        <v>267</v>
      </c>
    </row>
    <row r="86" spans="1:1" x14ac:dyDescent="0.2">
      <c r="A86" s="176" t="s">
        <v>259</v>
      </c>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3">
    <mergeCell ref="A15:A16"/>
    <mergeCell ref="A38:A40"/>
    <mergeCell ref="A18:G21"/>
  </mergeCells>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297"/>
  <sheetViews>
    <sheetView workbookViewId="0">
      <pane xSplit="1" topLeftCell="B1" activePane="topRight" state="frozen"/>
      <selection activeCell="A10" sqref="A10"/>
      <selection pane="topRight" activeCell="D9" sqref="D9"/>
    </sheetView>
  </sheetViews>
  <sheetFormatPr defaultRowHeight="12.75" x14ac:dyDescent="0.2"/>
  <cols>
    <col min="1" max="1" width="43.85546875" style="5" customWidth="1"/>
    <col min="2" max="12" width="9.5703125" customWidth="1"/>
    <col min="13" max="13" width="9.7109375" customWidth="1"/>
  </cols>
  <sheetData>
    <row r="1" spans="1:13" ht="24" x14ac:dyDescent="0.2">
      <c r="A1" s="47" t="s">
        <v>50</v>
      </c>
    </row>
    <row r="2" spans="1:13" ht="24" x14ac:dyDescent="0.2">
      <c r="A2" s="135" t="s">
        <v>275</v>
      </c>
    </row>
    <row r="3" spans="1:13" s="11" customFormat="1" ht="21.75" customHeight="1" x14ac:dyDescent="0.2">
      <c r="A3" s="212" t="s">
        <v>269</v>
      </c>
      <c r="B3" s="73">
        <f>'BAR BB| Open rates'!B3</f>
        <v>45401</v>
      </c>
      <c r="C3" s="195">
        <f>'BAR BB| Open rates'!C3</f>
        <v>45402</v>
      </c>
      <c r="D3" s="73">
        <f>'BAR BB| Open rates'!D3</f>
        <v>45403</v>
      </c>
      <c r="E3" s="73">
        <f>'BAR BB| Open rates'!E3</f>
        <v>45408</v>
      </c>
      <c r="F3" s="73">
        <f>'BAR BB| Open rates'!F3</f>
        <v>45413</v>
      </c>
      <c r="G3" s="73">
        <f>'BAR BB| Open rates'!G3</f>
        <v>45417</v>
      </c>
      <c r="H3" s="73">
        <f>'BAR BB| Open rates'!H3</f>
        <v>45421</v>
      </c>
      <c r="I3" s="73">
        <f>'BAR BB| Open rates'!I3</f>
        <v>45424</v>
      </c>
      <c r="J3" s="73">
        <f>'BAR BB| Open rates'!J3</f>
        <v>45429</v>
      </c>
      <c r="K3" s="73">
        <f>'BAR BB| Open rates'!K3</f>
        <v>45431</v>
      </c>
      <c r="L3" s="73">
        <f>'BAR BB| Open rates'!L3</f>
        <v>45436</v>
      </c>
      <c r="M3" s="73">
        <f>'BAR BB| Open rates'!M3</f>
        <v>45438</v>
      </c>
    </row>
    <row r="4" spans="1:13" s="11" customFormat="1" ht="21.75" customHeight="1" x14ac:dyDescent="0.2">
      <c r="A4" s="74"/>
      <c r="B4" s="73">
        <f>'BAR BB| Open rates'!B4</f>
        <v>45401</v>
      </c>
      <c r="C4" s="73">
        <f>'BAR BB| Open rates'!C4</f>
        <v>45402</v>
      </c>
      <c r="D4" s="73">
        <f>'BAR BB| Open rates'!D4</f>
        <v>45407</v>
      </c>
      <c r="E4" s="73">
        <f>'BAR BB| Open rates'!E4</f>
        <v>45412</v>
      </c>
      <c r="F4" s="73">
        <f>'BAR BB| Open rates'!F4</f>
        <v>45416</v>
      </c>
      <c r="G4" s="73">
        <f>'BAR BB| Open rates'!G4</f>
        <v>45420</v>
      </c>
      <c r="H4" s="73">
        <f>'BAR BB| Open rates'!H4</f>
        <v>45423</v>
      </c>
      <c r="I4" s="73">
        <f>'BAR BB| Open rates'!I4</f>
        <v>45428</v>
      </c>
      <c r="J4" s="73">
        <f>'BAR BB| Open rates'!J4</f>
        <v>45430</v>
      </c>
      <c r="K4" s="73">
        <f>'BAR BB| Open rates'!K4</f>
        <v>45435</v>
      </c>
      <c r="L4" s="73">
        <f>'BAR BB| Open rates'!L4</f>
        <v>45437</v>
      </c>
      <c r="M4" s="73">
        <f>'BAR BB| Open rates'!M4</f>
        <v>45442</v>
      </c>
    </row>
    <row r="5" spans="1:13" s="11" customFormat="1" x14ac:dyDescent="0.2">
      <c r="A5" s="33" t="s">
        <v>53</v>
      </c>
      <c r="B5" s="136"/>
      <c r="C5" s="136"/>
      <c r="D5" s="136"/>
      <c r="E5" s="136"/>
      <c r="F5" s="136"/>
      <c r="G5" s="136"/>
      <c r="H5" s="136"/>
      <c r="I5" s="136"/>
      <c r="J5" s="136"/>
      <c r="K5" s="136"/>
      <c r="L5" s="136"/>
      <c r="M5" s="136"/>
    </row>
    <row r="6" spans="1:13" s="11" customFormat="1" x14ac:dyDescent="0.2">
      <c r="A6" s="42">
        <v>1</v>
      </c>
      <c r="B6" s="84">
        <f>'BAR BB| Open rates'!B6*0.9*0.87+25</f>
        <v>6210.7</v>
      </c>
      <c r="C6" s="84">
        <f>'BAR BB| Open rates'!C6*0.9*0.87+25</f>
        <v>6210.7</v>
      </c>
      <c r="D6" s="84">
        <f>'BAR BB| Open rates'!D6*0.9*0.87+25</f>
        <v>4409.8</v>
      </c>
      <c r="E6" s="84">
        <f>'BAR BB| Open rates'!E6*0.9*0.87+25</f>
        <v>5427.7</v>
      </c>
      <c r="F6" s="84">
        <f>'BAR BB| Open rates'!F6*0.9*0.87+25</f>
        <v>5427.7</v>
      </c>
      <c r="G6" s="84">
        <f>'BAR BB| Open rates'!G6*0.9*0.87+25</f>
        <v>5427.7</v>
      </c>
      <c r="H6" s="84">
        <f>'BAR BB| Open rates'!H6*0.9*0.87+25</f>
        <v>6993.7</v>
      </c>
      <c r="I6" s="84">
        <f>'BAR BB| Open rates'!I6*0.9*0.87+25</f>
        <v>4409.8</v>
      </c>
      <c r="J6" s="84">
        <f>'BAR BB| Open rates'!J6*0.9*0.87+25</f>
        <v>5427.7</v>
      </c>
      <c r="K6" s="84">
        <f>'BAR BB| Open rates'!K6*0.9*0.87+25</f>
        <v>4409.8</v>
      </c>
      <c r="L6" s="84">
        <f>'BAR BB| Open rates'!L6*0.9*0.87+25</f>
        <v>5427.7</v>
      </c>
      <c r="M6" s="84">
        <f>'BAR BB| Open rates'!M6*0.9*0.87+25</f>
        <v>5427.7</v>
      </c>
    </row>
    <row r="7" spans="1:13" s="11" customFormat="1" x14ac:dyDescent="0.2">
      <c r="A7" s="42">
        <v>2</v>
      </c>
      <c r="B7" s="84">
        <f>'BAR BB| Open rates'!B7*0.9*0.87+25</f>
        <v>7150.3</v>
      </c>
      <c r="C7" s="84">
        <f>'BAR BB| Open rates'!C7*0.9*0.87+25</f>
        <v>7150.3</v>
      </c>
      <c r="D7" s="84">
        <f>'BAR BB| Open rates'!D7*0.9*0.87+25</f>
        <v>5349.4</v>
      </c>
      <c r="E7" s="84">
        <f>'BAR BB| Open rates'!E7*0.9*0.87+25</f>
        <v>6367.3</v>
      </c>
      <c r="F7" s="84">
        <f>'BAR BB| Open rates'!F7*0.9*0.87+25</f>
        <v>6367.3</v>
      </c>
      <c r="G7" s="84">
        <f>'BAR BB| Open rates'!G7*0.9*0.87+25</f>
        <v>6367.3</v>
      </c>
      <c r="H7" s="84">
        <f>'BAR BB| Open rates'!H7*0.9*0.87+25</f>
        <v>7933.3</v>
      </c>
      <c r="I7" s="84">
        <f>'BAR BB| Open rates'!I7*0.9*0.87+25</f>
        <v>5349.4</v>
      </c>
      <c r="J7" s="84">
        <f>'BAR BB| Open rates'!J7*0.9*0.87+25</f>
        <v>6367.3</v>
      </c>
      <c r="K7" s="84">
        <f>'BAR BB| Open rates'!K7*0.9*0.87+25</f>
        <v>5349.4</v>
      </c>
      <c r="L7" s="84">
        <f>'BAR BB| Open rates'!L7*0.9*0.87+25</f>
        <v>6367.3</v>
      </c>
      <c r="M7" s="84">
        <f>'BAR BB| Open rates'!M7*0.9*0.87+25</f>
        <v>6367.3</v>
      </c>
    </row>
    <row r="8" spans="1:13" s="11" customFormat="1" x14ac:dyDescent="0.2">
      <c r="A8" s="33" t="s">
        <v>54</v>
      </c>
      <c r="B8" s="84"/>
      <c r="C8" s="84"/>
      <c r="D8" s="84"/>
      <c r="E8" s="84"/>
      <c r="F8" s="84"/>
      <c r="G8" s="84"/>
      <c r="H8" s="84"/>
      <c r="I8" s="84"/>
      <c r="J8" s="84"/>
      <c r="K8" s="84"/>
      <c r="L8" s="84"/>
      <c r="M8" s="84"/>
    </row>
    <row r="9" spans="1:13" s="11" customFormat="1" x14ac:dyDescent="0.2">
      <c r="A9" s="42">
        <v>1</v>
      </c>
      <c r="B9" s="84">
        <f>'BAR BB| Open rates'!B9*0.9*0.87+25</f>
        <v>7776.7</v>
      </c>
      <c r="C9" s="84">
        <f>'BAR BB| Open rates'!C9*0.9*0.87+25</f>
        <v>7776.7</v>
      </c>
      <c r="D9" s="84">
        <f>'BAR BB| Open rates'!D9*0.9*0.87+25</f>
        <v>5975.8</v>
      </c>
      <c r="E9" s="84">
        <f>'BAR BB| Open rates'!E9*0.9*0.87+25</f>
        <v>6993.7</v>
      </c>
      <c r="F9" s="84">
        <f>'BAR BB| Open rates'!F9*0.9*0.87+25</f>
        <v>6993.7</v>
      </c>
      <c r="G9" s="84">
        <f>'BAR BB| Open rates'!G9*0.9*0.87+25</f>
        <v>6993.7</v>
      </c>
      <c r="H9" s="84">
        <f>'BAR BB| Open rates'!H9*0.9*0.87+25</f>
        <v>8559.7000000000007</v>
      </c>
      <c r="I9" s="84">
        <f>'BAR BB| Open rates'!I9*0.9*0.87+25</f>
        <v>5975.8</v>
      </c>
      <c r="J9" s="84">
        <f>'BAR BB| Open rates'!J9*0.9*0.87+25</f>
        <v>6993.7</v>
      </c>
      <c r="K9" s="84">
        <f>'BAR BB| Open rates'!K9*0.9*0.87+25</f>
        <v>5975.8</v>
      </c>
      <c r="L9" s="84">
        <f>'BAR BB| Open rates'!L9*0.9*0.87+25</f>
        <v>6993.7</v>
      </c>
      <c r="M9" s="84">
        <f>'BAR BB| Open rates'!M9*0.9*0.87+25</f>
        <v>6993.7</v>
      </c>
    </row>
    <row r="10" spans="1:13" s="11" customFormat="1" x14ac:dyDescent="0.2">
      <c r="A10" s="42">
        <v>2</v>
      </c>
      <c r="B10" s="84">
        <f>'BAR BB| Open rates'!B10*0.9*0.87+25</f>
        <v>8716.2999999999993</v>
      </c>
      <c r="C10" s="84">
        <f>'BAR BB| Open rates'!C10*0.9*0.87+25</f>
        <v>8716.2999999999993</v>
      </c>
      <c r="D10" s="84">
        <f>'BAR BB| Open rates'!D10*0.9*0.87+25</f>
        <v>6915.4</v>
      </c>
      <c r="E10" s="84">
        <f>'BAR BB| Open rates'!E10*0.9*0.87+25</f>
        <v>7933.3</v>
      </c>
      <c r="F10" s="84">
        <f>'BAR BB| Open rates'!F10*0.9*0.87+25</f>
        <v>7933.3</v>
      </c>
      <c r="G10" s="84">
        <f>'BAR BB| Open rates'!G10*0.9*0.87+25</f>
        <v>7933.3</v>
      </c>
      <c r="H10" s="84">
        <f>'BAR BB| Open rates'!H10*0.9*0.87+25</f>
        <v>9499.2999999999993</v>
      </c>
      <c r="I10" s="84">
        <f>'BAR BB| Open rates'!I10*0.9*0.87+25</f>
        <v>6915.4</v>
      </c>
      <c r="J10" s="84">
        <f>'BAR BB| Open rates'!J10*0.9*0.87+25</f>
        <v>7933.3</v>
      </c>
      <c r="K10" s="84">
        <f>'BAR BB| Open rates'!K10*0.9*0.87+25</f>
        <v>6915.4</v>
      </c>
      <c r="L10" s="84">
        <f>'BAR BB| Open rates'!L10*0.9*0.87+25</f>
        <v>7933.3</v>
      </c>
      <c r="M10" s="84">
        <f>'BAR BB| Open rates'!M10*0.9*0.87+25</f>
        <v>7933.3</v>
      </c>
    </row>
    <row r="11" spans="1:13" s="11" customFormat="1" x14ac:dyDescent="0.2">
      <c r="A11" s="33" t="s">
        <v>151</v>
      </c>
      <c r="B11" s="84"/>
      <c r="C11" s="84"/>
      <c r="D11" s="84"/>
      <c r="E11" s="84"/>
      <c r="F11" s="84"/>
      <c r="G11" s="84"/>
      <c r="H11" s="84"/>
      <c r="I11" s="84"/>
      <c r="J11" s="84"/>
      <c r="K11" s="84"/>
      <c r="L11" s="84"/>
      <c r="M11" s="84"/>
    </row>
    <row r="12" spans="1:13" s="11" customFormat="1" x14ac:dyDescent="0.2">
      <c r="A12" s="42">
        <v>1</v>
      </c>
      <c r="B12" s="84">
        <f>'BAR BB| Open rates'!B12*0.9*0.87+25</f>
        <v>8559.7000000000007</v>
      </c>
      <c r="C12" s="84">
        <f>'BAR BB| Open rates'!C12*0.9*0.87+25</f>
        <v>8559.7000000000007</v>
      </c>
      <c r="D12" s="84">
        <f>'BAR BB| Open rates'!D12*0.9*0.87+25</f>
        <v>6758.8</v>
      </c>
      <c r="E12" s="84">
        <f>'BAR BB| Open rates'!E12*0.9*0.87+25</f>
        <v>7776.7</v>
      </c>
      <c r="F12" s="84">
        <f>'BAR BB| Open rates'!F12*0.9*0.87+25</f>
        <v>7776.7</v>
      </c>
      <c r="G12" s="84">
        <f>'BAR BB| Open rates'!G12*0.9*0.87+25</f>
        <v>7776.7</v>
      </c>
      <c r="H12" s="84">
        <f>'BAR BB| Open rates'!H12*0.9*0.87+25</f>
        <v>9342.7000000000007</v>
      </c>
      <c r="I12" s="84">
        <f>'BAR BB| Open rates'!I12*0.9*0.87+25</f>
        <v>6758.8</v>
      </c>
      <c r="J12" s="84">
        <f>'BAR BB| Open rates'!J12*0.9*0.87+25</f>
        <v>7776.7</v>
      </c>
      <c r="K12" s="84">
        <f>'BAR BB| Open rates'!K12*0.9*0.87+25</f>
        <v>6758.8</v>
      </c>
      <c r="L12" s="84">
        <f>'BAR BB| Open rates'!L12*0.9*0.87+25</f>
        <v>7776.7</v>
      </c>
      <c r="M12" s="84">
        <f>'BAR BB| Open rates'!M12*0.9*0.87+25</f>
        <v>7776.7</v>
      </c>
    </row>
    <row r="13" spans="1:13" s="11" customFormat="1" x14ac:dyDescent="0.2">
      <c r="A13" s="42">
        <v>2</v>
      </c>
      <c r="B13" s="84">
        <f>'BAR BB| Open rates'!B13*0.9*0.87+25</f>
        <v>9499.2999999999993</v>
      </c>
      <c r="C13" s="84">
        <f>'BAR BB| Open rates'!C13*0.9*0.87+25</f>
        <v>9499.2999999999993</v>
      </c>
      <c r="D13" s="84">
        <f>'BAR BB| Open rates'!D13*0.9*0.87+25</f>
        <v>7698.4</v>
      </c>
      <c r="E13" s="84">
        <f>'BAR BB| Open rates'!E13*0.9*0.87+25</f>
        <v>8716.2999999999993</v>
      </c>
      <c r="F13" s="84">
        <f>'BAR BB| Open rates'!F13*0.9*0.87+25</f>
        <v>8716.2999999999993</v>
      </c>
      <c r="G13" s="84">
        <f>'BAR BB| Open rates'!G13*0.9*0.87+25</f>
        <v>8716.2999999999993</v>
      </c>
      <c r="H13" s="84">
        <f>'BAR BB| Open rates'!H13*0.9*0.87+25</f>
        <v>10282.299999999999</v>
      </c>
      <c r="I13" s="84">
        <f>'BAR BB| Open rates'!I13*0.9*0.87+25</f>
        <v>7698.4</v>
      </c>
      <c r="J13" s="84">
        <f>'BAR BB| Open rates'!J13*0.9*0.87+25</f>
        <v>8716.2999999999993</v>
      </c>
      <c r="K13" s="84">
        <f>'BAR BB| Open rates'!K13*0.9*0.87+25</f>
        <v>7698.4</v>
      </c>
      <c r="L13" s="84">
        <f>'BAR BB| Open rates'!L13*0.9*0.87+25</f>
        <v>8716.2999999999993</v>
      </c>
      <c r="M13" s="84">
        <f>'BAR BB| Open rates'!M13*0.9*0.87+25</f>
        <v>8716.2999999999993</v>
      </c>
    </row>
    <row r="14" spans="1:13" x14ac:dyDescent="0.2">
      <c r="A14" s="47"/>
    </row>
    <row r="15" spans="1:13" x14ac:dyDescent="0.2">
      <c r="A15" s="216" t="s">
        <v>157</v>
      </c>
    </row>
    <row r="16" spans="1:13" x14ac:dyDescent="0.2">
      <c r="A16" s="216"/>
    </row>
    <row r="17" spans="1:7" x14ac:dyDescent="0.2">
      <c r="A17" s="123"/>
    </row>
    <row r="18" spans="1:7" s="11" customFormat="1" ht="18" customHeight="1" x14ac:dyDescent="0.2">
      <c r="A18" s="247" t="s">
        <v>247</v>
      </c>
      <c r="B18" s="248"/>
      <c r="C18" s="248"/>
      <c r="D18" s="248"/>
      <c r="E18" s="248"/>
      <c r="F18" s="248"/>
      <c r="G18" s="248"/>
    </row>
    <row r="19" spans="1:7" s="11" customFormat="1" ht="22.5" customHeight="1" x14ac:dyDescent="0.2">
      <c r="A19" s="247"/>
      <c r="B19" s="248"/>
      <c r="C19" s="248"/>
      <c r="D19" s="248"/>
      <c r="E19" s="248"/>
      <c r="F19" s="248"/>
      <c r="G19" s="248"/>
    </row>
    <row r="20" spans="1:7" s="11" customFormat="1" ht="21.75" customHeight="1" x14ac:dyDescent="0.2">
      <c r="A20" s="247"/>
      <c r="B20" s="248"/>
      <c r="C20" s="248"/>
      <c r="D20" s="248"/>
      <c r="E20" s="248"/>
      <c r="F20" s="248"/>
      <c r="G20" s="248"/>
    </row>
    <row r="21" spans="1:7" s="11" customFormat="1" ht="12.75" customHeight="1" x14ac:dyDescent="0.2">
      <c r="A21" s="247"/>
      <c r="B21" s="248"/>
      <c r="C21" s="248"/>
      <c r="D21" s="248"/>
      <c r="E21" s="248"/>
      <c r="F21" s="248"/>
      <c r="G21" s="248"/>
    </row>
    <row r="22" spans="1:7" ht="12.75" customHeight="1" x14ac:dyDescent="0.2">
      <c r="A22"/>
    </row>
    <row r="23" spans="1:7" x14ac:dyDescent="0.2">
      <c r="A23" s="135" t="s">
        <v>80</v>
      </c>
    </row>
    <row r="24" spans="1:7" ht="24" x14ac:dyDescent="0.2">
      <c r="A24" s="138" t="s">
        <v>248</v>
      </c>
    </row>
    <row r="25" spans="1:7" ht="24" x14ac:dyDescent="0.2">
      <c r="A25" s="138" t="s">
        <v>249</v>
      </c>
    </row>
    <row r="26" spans="1:7" x14ac:dyDescent="0.2">
      <c r="A26" s="22"/>
    </row>
    <row r="27" spans="1:7" x14ac:dyDescent="0.2">
      <c r="A27" s="137" t="s">
        <v>58</v>
      </c>
    </row>
    <row r="28" spans="1:7" ht="24" x14ac:dyDescent="0.2">
      <c r="A28" s="173" t="s">
        <v>180</v>
      </c>
    </row>
    <row r="29" spans="1:7" s="155" customFormat="1" ht="35.25" customHeight="1" x14ac:dyDescent="0.2">
      <c r="A29" s="138" t="s">
        <v>163</v>
      </c>
    </row>
    <row r="30" spans="1:7" s="155" customFormat="1" ht="35.25" customHeight="1" x14ac:dyDescent="0.2">
      <c r="A30" s="150" t="s">
        <v>190</v>
      </c>
    </row>
    <row r="31" spans="1:7" s="155" customFormat="1" ht="35.25" customHeight="1" x14ac:dyDescent="0.2">
      <c r="A31" s="138" t="s">
        <v>164</v>
      </c>
    </row>
    <row r="32" spans="1:7"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181</v>
      </c>
    </row>
    <row r="36" spans="1:1" ht="72" customHeight="1" x14ac:dyDescent="0.2">
      <c r="A36" s="174" t="s">
        <v>103</v>
      </c>
    </row>
    <row r="37" spans="1:1" ht="17.25" customHeight="1" x14ac:dyDescent="0.2">
      <c r="A37" s="194"/>
    </row>
    <row r="38" spans="1:1" ht="17.25" customHeight="1" x14ac:dyDescent="0.2">
      <c r="A38" s="244" t="s">
        <v>272</v>
      </c>
    </row>
    <row r="39" spans="1:1" ht="17.25" customHeight="1" x14ac:dyDescent="0.2">
      <c r="A39" s="245"/>
    </row>
    <row r="40" spans="1:1" ht="17.25" customHeight="1" x14ac:dyDescent="0.2">
      <c r="A40" s="246"/>
    </row>
    <row r="41" spans="1:1" x14ac:dyDescent="0.2">
      <c r="A41" s="146"/>
    </row>
    <row r="42" spans="1:1" ht="36" x14ac:dyDescent="0.2">
      <c r="A42" s="178" t="s">
        <v>182</v>
      </c>
    </row>
    <row r="43" spans="1:1" s="11" customFormat="1" ht="27.75" customHeight="1" x14ac:dyDescent="0.2">
      <c r="A43" s="175" t="s">
        <v>250</v>
      </c>
    </row>
    <row r="44" spans="1:1" x14ac:dyDescent="0.2">
      <c r="A44" s="13"/>
    </row>
    <row r="45" spans="1:1" x14ac:dyDescent="0.2">
      <c r="A45" s="139" t="s">
        <v>65</v>
      </c>
    </row>
    <row r="46" spans="1:1" ht="48" x14ac:dyDescent="0.2">
      <c r="A46" s="144" t="s">
        <v>104</v>
      </c>
    </row>
    <row r="47" spans="1:1" ht="36" x14ac:dyDescent="0.2">
      <c r="A47" s="144" t="s">
        <v>105</v>
      </c>
    </row>
    <row r="48" spans="1:1" x14ac:dyDescent="0.2">
      <c r="A48" s="133"/>
    </row>
    <row r="49" spans="1:1" ht="26.25" x14ac:dyDescent="0.2">
      <c r="A49" s="137" t="s">
        <v>273</v>
      </c>
    </row>
    <row r="50" spans="1:1" x14ac:dyDescent="0.2">
      <c r="A50" s="143"/>
    </row>
    <row r="51" spans="1:1" s="11" customFormat="1" ht="36" x14ac:dyDescent="0.2">
      <c r="A51" s="183" t="s">
        <v>251</v>
      </c>
    </row>
    <row r="52" spans="1:1" s="11" customFormat="1" x14ac:dyDescent="0.2">
      <c r="A52" s="176" t="s">
        <v>183</v>
      </c>
    </row>
    <row r="53" spans="1:1" s="11" customFormat="1" ht="12.75" customHeight="1" x14ac:dyDescent="0.2">
      <c r="A53" s="176"/>
    </row>
    <row r="54" spans="1:1" s="11" customFormat="1" ht="24" x14ac:dyDescent="0.2">
      <c r="A54" s="183" t="s">
        <v>252</v>
      </c>
    </row>
    <row r="55" spans="1:1" s="11" customFormat="1" x14ac:dyDescent="0.2">
      <c r="A55" s="184" t="s">
        <v>253</v>
      </c>
    </row>
    <row r="56" spans="1:1" s="11" customFormat="1" ht="13.5" customHeight="1" x14ac:dyDescent="0.2">
      <c r="A56" s="144"/>
    </row>
    <row r="57" spans="1:1" s="11" customFormat="1" ht="24" x14ac:dyDescent="0.2">
      <c r="A57" s="183" t="s">
        <v>254</v>
      </c>
    </row>
    <row r="58" spans="1:1" s="11" customFormat="1" x14ac:dyDescent="0.2">
      <c r="A58" s="184" t="s">
        <v>255</v>
      </c>
    </row>
    <row r="59" spans="1:1" s="11" customFormat="1" ht="12.75" customHeight="1" x14ac:dyDescent="0.2">
      <c r="A59" s="144"/>
    </row>
    <row r="60" spans="1:1" s="11" customFormat="1" x14ac:dyDescent="0.2">
      <c r="A60" s="183" t="s">
        <v>216</v>
      </c>
    </row>
    <row r="61" spans="1:1" s="11" customFormat="1" x14ac:dyDescent="0.2">
      <c r="A61" s="176" t="s">
        <v>185</v>
      </c>
    </row>
    <row r="62" spans="1:1" s="11" customFormat="1" x14ac:dyDescent="0.2">
      <c r="A62" s="182"/>
    </row>
    <row r="63" spans="1:1" s="11" customFormat="1" ht="23.25" customHeight="1" x14ac:dyDescent="0.2">
      <c r="A63" s="183" t="s">
        <v>256</v>
      </c>
    </row>
    <row r="64" spans="1:1" s="11" customFormat="1" x14ac:dyDescent="0.2">
      <c r="A64" s="184" t="s">
        <v>257</v>
      </c>
    </row>
    <row r="65" spans="1:1" s="11" customFormat="1" x14ac:dyDescent="0.2">
      <c r="A65" s="184"/>
    </row>
    <row r="66" spans="1:1" s="11" customFormat="1" x14ac:dyDescent="0.2">
      <c r="A66" s="183" t="s">
        <v>258</v>
      </c>
    </row>
    <row r="67" spans="1:1" s="11" customFormat="1" x14ac:dyDescent="0.2">
      <c r="A67" s="184" t="s">
        <v>259</v>
      </c>
    </row>
    <row r="68" spans="1:1" s="11" customFormat="1" x14ac:dyDescent="0.2">
      <c r="A68" s="176"/>
    </row>
    <row r="69" spans="1:1" ht="24" x14ac:dyDescent="0.2">
      <c r="A69" s="135" t="s">
        <v>274</v>
      </c>
    </row>
    <row r="70" spans="1:1" s="11" customFormat="1" ht="24" x14ac:dyDescent="0.2">
      <c r="A70" s="183" t="s">
        <v>260</v>
      </c>
    </row>
    <row r="71" spans="1:1" s="11" customFormat="1" x14ac:dyDescent="0.2">
      <c r="A71" s="176" t="s">
        <v>184</v>
      </c>
    </row>
    <row r="72" spans="1:1" s="11" customFormat="1" x14ac:dyDescent="0.2">
      <c r="A72" s="144"/>
    </row>
    <row r="73" spans="1:1" s="11" customFormat="1" ht="30" customHeight="1" x14ac:dyDescent="0.2">
      <c r="A73" s="183" t="s">
        <v>261</v>
      </c>
    </row>
    <row r="74" spans="1:1" s="11" customFormat="1" x14ac:dyDescent="0.2">
      <c r="A74" s="176" t="s">
        <v>262</v>
      </c>
    </row>
    <row r="75" spans="1:1" s="11" customFormat="1" x14ac:dyDescent="0.2">
      <c r="A75" s="144"/>
    </row>
    <row r="76" spans="1:1" s="11" customFormat="1" ht="24" x14ac:dyDescent="0.2">
      <c r="A76" s="183" t="s">
        <v>263</v>
      </c>
    </row>
    <row r="77" spans="1:1" s="11" customFormat="1" x14ac:dyDescent="0.2">
      <c r="A77" s="176" t="s">
        <v>264</v>
      </c>
    </row>
    <row r="78" spans="1:1" s="11" customFormat="1" x14ac:dyDescent="0.2">
      <c r="A78" s="144"/>
    </row>
    <row r="79" spans="1:1" s="11" customFormat="1" x14ac:dyDescent="0.2">
      <c r="A79" s="183" t="s">
        <v>220</v>
      </c>
    </row>
    <row r="80" spans="1:1" s="11" customFormat="1" x14ac:dyDescent="0.2">
      <c r="A80" s="176" t="s">
        <v>186</v>
      </c>
    </row>
    <row r="81" spans="1:1" s="11" customFormat="1" x14ac:dyDescent="0.2">
      <c r="A81" s="144"/>
    </row>
    <row r="82" spans="1:1" s="11" customFormat="1" ht="24" x14ac:dyDescent="0.2">
      <c r="A82" s="183" t="s">
        <v>265</v>
      </c>
    </row>
    <row r="83" spans="1:1" s="11" customFormat="1" x14ac:dyDescent="0.2">
      <c r="A83" s="176" t="s">
        <v>266</v>
      </c>
    </row>
    <row r="84" spans="1:1" x14ac:dyDescent="0.2">
      <c r="A84" s="143"/>
    </row>
    <row r="85" spans="1:1" x14ac:dyDescent="0.2">
      <c r="A85" s="183" t="s">
        <v>267</v>
      </c>
    </row>
    <row r="86" spans="1:1" x14ac:dyDescent="0.2">
      <c r="A86" s="176" t="s">
        <v>259</v>
      </c>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3">
    <mergeCell ref="A15:A16"/>
    <mergeCell ref="A38:A40"/>
    <mergeCell ref="A18:G21"/>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A51"/>
  <sheetViews>
    <sheetView zoomScaleNormal="100" workbookViewId="0">
      <pane xSplit="1" topLeftCell="B1" activePane="topRight" state="frozen"/>
      <selection activeCell="BE26" sqref="BE26:BE27"/>
      <selection pane="topRight" activeCell="C16" sqref="C16"/>
    </sheetView>
  </sheetViews>
  <sheetFormatPr defaultColWidth="10.140625" defaultRowHeight="12" x14ac:dyDescent="0.2"/>
  <cols>
    <col min="1" max="1" width="42" style="1" customWidth="1"/>
    <col min="2" max="16384" width="10.140625" style="2"/>
  </cols>
  <sheetData>
    <row r="1" spans="1:53" s="5" customFormat="1" ht="25.5" customHeight="1" x14ac:dyDescent="0.2">
      <c r="A1" s="47" t="s">
        <v>50</v>
      </c>
    </row>
    <row r="2" spans="1:53" s="5" customFormat="1" ht="12.75" x14ac:dyDescent="0.2">
      <c r="A2" s="6" t="s">
        <v>241</v>
      </c>
    </row>
    <row r="3" spans="1:53" s="11" customFormat="1" ht="28.5" customHeight="1" x14ac:dyDescent="0.2">
      <c r="A3" s="74" t="s">
        <v>52</v>
      </c>
      <c r="B3" s="73">
        <f>'BAR BB| Open rates'!B3</f>
        <v>45401</v>
      </c>
      <c r="C3" s="195">
        <f>'BAR BB| Open rates'!C3</f>
        <v>45402</v>
      </c>
      <c r="D3" s="73">
        <f>'BAR BB| Open rates'!D3</f>
        <v>45403</v>
      </c>
      <c r="E3" s="73">
        <f>'BAR BB| Open rates'!E3</f>
        <v>45408</v>
      </c>
      <c r="F3" s="73">
        <f>'BAR BB| Open rates'!F3</f>
        <v>45413</v>
      </c>
      <c r="G3" s="73">
        <f>'BAR BB| Open rates'!G3</f>
        <v>45417</v>
      </c>
      <c r="H3" s="73">
        <f>'BAR BB| Open rates'!H3</f>
        <v>45421</v>
      </c>
      <c r="I3" s="73">
        <f>'BAR BB| Open rates'!I3</f>
        <v>45424</v>
      </c>
      <c r="J3" s="73">
        <f>'BAR BB| Open rates'!J3</f>
        <v>45429</v>
      </c>
      <c r="K3" s="73">
        <f>'BAR BB| Open rates'!K3</f>
        <v>45431</v>
      </c>
      <c r="L3" s="73">
        <f>'BAR BB| Open rates'!L3</f>
        <v>45436</v>
      </c>
      <c r="M3" s="73">
        <f>'BAR BB| Open rates'!M3</f>
        <v>45438</v>
      </c>
      <c r="N3" s="73">
        <f>'BAR BB| Open rates'!N3</f>
        <v>45443</v>
      </c>
      <c r="O3" s="73">
        <f>'BAR BB| Open rates'!O3</f>
        <v>45444</v>
      </c>
      <c r="P3" s="73">
        <f>'BAR BB| Open rates'!P3</f>
        <v>45446</v>
      </c>
      <c r="Q3" s="73">
        <f>'BAR BB| Open rates'!Q3</f>
        <v>45451</v>
      </c>
      <c r="R3" s="73">
        <f>'BAR BB| Open rates'!R3</f>
        <v>45452</v>
      </c>
      <c r="S3" s="73">
        <f>'BAR BB| Open rates'!S3</f>
        <v>45457</v>
      </c>
      <c r="T3" s="73">
        <f>'BAR BB| Open rates'!T3</f>
        <v>45460</v>
      </c>
      <c r="U3" s="73">
        <f>'BAR BB| Open rates'!U3</f>
        <v>45465</v>
      </c>
      <c r="V3" s="73">
        <f>'BAR BB| Open rates'!V3</f>
        <v>45468</v>
      </c>
      <c r="W3" s="73">
        <f>'BAR BB| Open rates'!W3</f>
        <v>45471</v>
      </c>
      <c r="X3" s="73">
        <f>'BAR BB| Open rates'!X3</f>
        <v>45473</v>
      </c>
      <c r="Y3" s="73">
        <f>'BAR BB| Open rates'!Y3</f>
        <v>45474</v>
      </c>
      <c r="Z3" s="73">
        <f>'BAR BB| Open rates'!Z3</f>
        <v>45478</v>
      </c>
      <c r="AA3" s="73">
        <f>'BAR BB| Open rates'!AA3</f>
        <v>45481</v>
      </c>
      <c r="AB3" s="73">
        <f>'BAR BB| Open rates'!AB3</f>
        <v>45485</v>
      </c>
      <c r="AC3" s="73">
        <f>'BAR BB| Open rates'!AC3</f>
        <v>45488</v>
      </c>
      <c r="AD3" s="73">
        <f>'BAR BB| Open rates'!AD3</f>
        <v>45492</v>
      </c>
      <c r="AE3" s="73">
        <f>'BAR BB| Open rates'!AE3</f>
        <v>45495</v>
      </c>
      <c r="AF3" s="73">
        <f>'BAR BB| Open rates'!AF3</f>
        <v>45499</v>
      </c>
      <c r="AG3" s="73">
        <f>'BAR BB| Open rates'!AG3</f>
        <v>45502</v>
      </c>
      <c r="AH3" s="73">
        <f>'BAR BB| Open rates'!AH3</f>
        <v>45505</v>
      </c>
      <c r="AI3" s="73">
        <f>'BAR BB| Open rates'!AI3</f>
        <v>45506</v>
      </c>
      <c r="AJ3" s="73">
        <f>'BAR BB| Open rates'!AJ3</f>
        <v>45509</v>
      </c>
      <c r="AK3" s="73">
        <f>'BAR BB| Open rates'!AK3</f>
        <v>45513</v>
      </c>
      <c r="AL3" s="73">
        <f>'BAR BB| Open rates'!AL3</f>
        <v>45516</v>
      </c>
      <c r="AM3" s="73">
        <f>'BAR BB| Open rates'!AM3</f>
        <v>45520</v>
      </c>
      <c r="AN3" s="73">
        <f>'BAR BB| Open rates'!AN3</f>
        <v>45523</v>
      </c>
      <c r="AO3" s="73">
        <f>'BAR BB| Open rates'!AO3</f>
        <v>45526</v>
      </c>
      <c r="AP3" s="73">
        <f>'BAR BB| Open rates'!AP3</f>
        <v>45532</v>
      </c>
      <c r="AQ3" s="73">
        <f>'BAR BB| Open rates'!AQ3</f>
        <v>45534</v>
      </c>
      <c r="AR3" s="73">
        <f>'BAR BB| Open rates'!AR3</f>
        <v>45536</v>
      </c>
      <c r="AS3" s="73">
        <f>'BAR BB| Open rates'!AS3</f>
        <v>45537</v>
      </c>
      <c r="AT3" s="73">
        <f>'BAR BB| Open rates'!AT3</f>
        <v>45541</v>
      </c>
      <c r="AU3" s="73">
        <f>'BAR BB| Open rates'!AU3</f>
        <v>45544</v>
      </c>
      <c r="AV3" s="73">
        <f>'BAR BB| Open rates'!AV3</f>
        <v>45548</v>
      </c>
      <c r="AW3" s="73">
        <f>'BAR BB| Open rates'!AW3</f>
        <v>45551</v>
      </c>
      <c r="AX3" s="73">
        <f>'BAR BB| Open rates'!AX3</f>
        <v>45555</v>
      </c>
      <c r="AY3" s="73">
        <f>'BAR BB| Open rates'!AY3</f>
        <v>45558</v>
      </c>
      <c r="AZ3" s="73">
        <f>'BAR BB| Open rates'!AZ3</f>
        <v>45562</v>
      </c>
      <c r="BA3" s="73">
        <f>'BAR BB| Open rates'!BA3</f>
        <v>45565</v>
      </c>
    </row>
    <row r="4" spans="1:53" s="11" customFormat="1" ht="28.5" customHeight="1" x14ac:dyDescent="0.2">
      <c r="A4" s="8"/>
      <c r="B4" s="73">
        <f>'BAR BB| Open rates'!B4</f>
        <v>45401</v>
      </c>
      <c r="C4" s="73">
        <f>'BAR BB| Open rates'!C4</f>
        <v>45402</v>
      </c>
      <c r="D4" s="73">
        <f>'BAR BB| Open rates'!D4</f>
        <v>45407</v>
      </c>
      <c r="E4" s="73">
        <f>'BAR BB| Open rates'!E4</f>
        <v>45412</v>
      </c>
      <c r="F4" s="73">
        <f>'BAR BB| Open rates'!F4</f>
        <v>45416</v>
      </c>
      <c r="G4" s="73">
        <f>'BAR BB| Open rates'!G4</f>
        <v>45420</v>
      </c>
      <c r="H4" s="73">
        <f>'BAR BB| Open rates'!H4</f>
        <v>45423</v>
      </c>
      <c r="I4" s="73">
        <f>'BAR BB| Open rates'!I4</f>
        <v>45428</v>
      </c>
      <c r="J4" s="73">
        <f>'BAR BB| Open rates'!J4</f>
        <v>45430</v>
      </c>
      <c r="K4" s="73">
        <f>'BAR BB| Open rates'!K4</f>
        <v>45435</v>
      </c>
      <c r="L4" s="73">
        <f>'BAR BB| Open rates'!L4</f>
        <v>45437</v>
      </c>
      <c r="M4" s="73">
        <f>'BAR BB| Open rates'!M4</f>
        <v>45442</v>
      </c>
      <c r="N4" s="73">
        <f>'BAR BB| Open rates'!N4</f>
        <v>45443</v>
      </c>
      <c r="O4" s="73">
        <f>'BAR BB| Open rates'!O4</f>
        <v>45445</v>
      </c>
      <c r="P4" s="73">
        <f>'BAR BB| Open rates'!P4</f>
        <v>45450</v>
      </c>
      <c r="Q4" s="73">
        <f>'BAR BB| Open rates'!Q4</f>
        <v>45451</v>
      </c>
      <c r="R4" s="73">
        <f>'BAR BB| Open rates'!R4</f>
        <v>45456</v>
      </c>
      <c r="S4" s="73">
        <f>'BAR BB| Open rates'!S4</f>
        <v>45459</v>
      </c>
      <c r="T4" s="73">
        <f>'BAR BB| Open rates'!T4</f>
        <v>45464</v>
      </c>
      <c r="U4" s="73">
        <f>'BAR BB| Open rates'!U4</f>
        <v>45467</v>
      </c>
      <c r="V4" s="73">
        <f>'BAR BB| Open rates'!V4</f>
        <v>45470</v>
      </c>
      <c r="W4" s="73">
        <f>'BAR BB| Open rates'!W4</f>
        <v>45472</v>
      </c>
      <c r="X4" s="73">
        <f>'BAR BB| Open rates'!X4</f>
        <v>45473</v>
      </c>
      <c r="Y4" s="73">
        <f>'BAR BB| Open rates'!Y4</f>
        <v>45477</v>
      </c>
      <c r="Z4" s="73">
        <f>'BAR BB| Open rates'!Z4</f>
        <v>45480</v>
      </c>
      <c r="AA4" s="73">
        <f>'BAR BB| Open rates'!AA4</f>
        <v>45484</v>
      </c>
      <c r="AB4" s="73">
        <f>'BAR BB| Open rates'!AB4</f>
        <v>45487</v>
      </c>
      <c r="AC4" s="73">
        <f>'BAR BB| Open rates'!AC4</f>
        <v>45491</v>
      </c>
      <c r="AD4" s="73">
        <f>'BAR BB| Open rates'!AD4</f>
        <v>45494</v>
      </c>
      <c r="AE4" s="73">
        <f>'BAR BB| Open rates'!AE4</f>
        <v>45498</v>
      </c>
      <c r="AF4" s="73">
        <f>'BAR BB| Open rates'!AF4</f>
        <v>45501</v>
      </c>
      <c r="AG4" s="73">
        <f>'BAR BB| Open rates'!AG4</f>
        <v>45504</v>
      </c>
      <c r="AH4" s="73">
        <f>'BAR BB| Open rates'!AH4</f>
        <v>45505</v>
      </c>
      <c r="AI4" s="73">
        <f>'BAR BB| Open rates'!AI4</f>
        <v>45508</v>
      </c>
      <c r="AJ4" s="73">
        <f>'BAR BB| Open rates'!AJ4</f>
        <v>45512</v>
      </c>
      <c r="AK4" s="73">
        <f>'BAR BB| Open rates'!AK4</f>
        <v>45515</v>
      </c>
      <c r="AL4" s="73">
        <f>'BAR BB| Open rates'!AL4</f>
        <v>45519</v>
      </c>
      <c r="AM4" s="73">
        <f>'BAR BB| Open rates'!AM4</f>
        <v>45522</v>
      </c>
      <c r="AN4" s="73">
        <f>'BAR BB| Open rates'!AN4</f>
        <v>45525</v>
      </c>
      <c r="AO4" s="73">
        <f>'BAR BB| Open rates'!AO4</f>
        <v>45531</v>
      </c>
      <c r="AP4" s="73">
        <f>'BAR BB| Open rates'!AP4</f>
        <v>45533</v>
      </c>
      <c r="AQ4" s="73">
        <f>'BAR BB| Open rates'!AQ4</f>
        <v>45535</v>
      </c>
      <c r="AR4" s="73">
        <f>'BAR BB| Open rates'!AR4</f>
        <v>45536</v>
      </c>
      <c r="AS4" s="73">
        <f>'BAR BB| Open rates'!AS4</f>
        <v>45540</v>
      </c>
      <c r="AT4" s="73">
        <f>'BAR BB| Open rates'!AT4</f>
        <v>45543</v>
      </c>
      <c r="AU4" s="73">
        <f>'BAR BB| Open rates'!AU4</f>
        <v>45547</v>
      </c>
      <c r="AV4" s="73">
        <f>'BAR BB| Open rates'!AV4</f>
        <v>45550</v>
      </c>
      <c r="AW4" s="73">
        <f>'BAR BB| Open rates'!AW4</f>
        <v>45554</v>
      </c>
      <c r="AX4" s="73">
        <f>'BAR BB| Open rates'!AX4</f>
        <v>45557</v>
      </c>
      <c r="AY4" s="73">
        <f>'BAR BB| Open rates'!AY4</f>
        <v>45561</v>
      </c>
      <c r="AZ4" s="73">
        <f>'BAR BB| Open rates'!AZ4</f>
        <v>45564</v>
      </c>
      <c r="BA4" s="73">
        <f>'BAR BB| Open rates'!BA4</f>
        <v>45565</v>
      </c>
    </row>
    <row r="5" spans="1:53" s="14" customFormat="1" ht="12" customHeight="1" x14ac:dyDescent="0.2">
      <c r="A5" s="33" t="s">
        <v>53</v>
      </c>
    </row>
    <row r="6" spans="1:53" s="14" customFormat="1" ht="12" customHeight="1" x14ac:dyDescent="0.2">
      <c r="A6" s="33">
        <v>1</v>
      </c>
      <c r="B6" s="84">
        <f>'BAR BB| Open rates'!B6*0.8 + 35</f>
        <v>6355</v>
      </c>
      <c r="C6" s="84">
        <f>'BAR BB| Open rates'!C6*0.8 + 35</f>
        <v>6355</v>
      </c>
      <c r="D6" s="84">
        <f>'BAR BB| Open rates'!D6*0.8 + 35</f>
        <v>4515</v>
      </c>
      <c r="E6" s="84">
        <f>'BAR BB| Open rates'!E6*0.8 + 35</f>
        <v>5555</v>
      </c>
      <c r="F6" s="84">
        <f>'BAR BB| Open rates'!F6*0.8 + 35</f>
        <v>5555</v>
      </c>
      <c r="G6" s="84">
        <f>'BAR BB| Open rates'!G6*0.8 + 35</f>
        <v>5555</v>
      </c>
      <c r="H6" s="84">
        <f>'BAR BB| Open rates'!H6*0.8 + 35</f>
        <v>7155</v>
      </c>
      <c r="I6" s="84">
        <f>'BAR BB| Open rates'!I6*0.8 + 35</f>
        <v>4515</v>
      </c>
      <c r="J6" s="84">
        <f>'BAR BB| Open rates'!J6*0.8 + 35</f>
        <v>5555</v>
      </c>
      <c r="K6" s="84">
        <f>'BAR BB| Open rates'!K6*0.8 + 35</f>
        <v>4515</v>
      </c>
      <c r="L6" s="84">
        <f>'BAR BB| Open rates'!L6*0.8 + 35</f>
        <v>5555</v>
      </c>
      <c r="M6" s="84">
        <f>'BAR BB| Open rates'!M6*0.8 + 35</f>
        <v>5555</v>
      </c>
      <c r="N6" s="84">
        <f>'BAR BB| Open rates'!N6*0.8 + 35</f>
        <v>6355</v>
      </c>
      <c r="O6" s="84">
        <f>'BAR BB| Open rates'!O6*0.8 + 35</f>
        <v>6355</v>
      </c>
      <c r="P6" s="84">
        <f>'BAR BB| Open rates'!P6*0.8 + 35</f>
        <v>7955</v>
      </c>
      <c r="Q6" s="84">
        <f>'BAR BB| Open rates'!Q6*0.8 + 35</f>
        <v>6355</v>
      </c>
      <c r="R6" s="84">
        <f>'BAR BB| Open rates'!R6*0.8 + 35</f>
        <v>4515</v>
      </c>
      <c r="S6" s="84">
        <f>'BAR BB| Open rates'!S6*0.8 + 35</f>
        <v>4515</v>
      </c>
      <c r="T6" s="84">
        <f>'BAR BB| Open rates'!T6*0.8 + 35</f>
        <v>8755</v>
      </c>
      <c r="U6" s="84">
        <f>'BAR BB| Open rates'!U6*0.8 + 35</f>
        <v>6355</v>
      </c>
      <c r="V6" s="84">
        <f>'BAR BB| Open rates'!V6*0.8 + 35</f>
        <v>6355</v>
      </c>
      <c r="W6" s="84">
        <f>'BAR BB| Open rates'!W6*0.8 + 35</f>
        <v>7955</v>
      </c>
      <c r="X6" s="84">
        <f>'BAR BB| Open rates'!X6*0.8 + 35</f>
        <v>7955</v>
      </c>
      <c r="Y6" s="84">
        <f>'BAR BB| Open rates'!Y6*0.8 + 35</f>
        <v>6355</v>
      </c>
      <c r="Z6" s="84">
        <f>'BAR BB| Open rates'!Z6*0.8 + 35</f>
        <v>7155</v>
      </c>
      <c r="AA6" s="84">
        <f>'BAR BB| Open rates'!AA6*0.8 + 35</f>
        <v>6355</v>
      </c>
      <c r="AB6" s="84">
        <f>'BAR BB| Open rates'!AB6*0.8 + 35</f>
        <v>7155</v>
      </c>
      <c r="AC6" s="84">
        <f>'BAR BB| Open rates'!AC6*0.8 + 35</f>
        <v>6355</v>
      </c>
      <c r="AD6" s="84">
        <f>'BAR BB| Open rates'!AD6*0.8 + 35</f>
        <v>7155</v>
      </c>
      <c r="AE6" s="84">
        <f>'BAR BB| Open rates'!AE6*0.8 + 35</f>
        <v>6355</v>
      </c>
      <c r="AF6" s="84">
        <f>'BAR BB| Open rates'!AF6*0.8 + 35</f>
        <v>7155</v>
      </c>
      <c r="AG6" s="84">
        <f>'BAR BB| Open rates'!AG6*0.8 + 35</f>
        <v>6355</v>
      </c>
      <c r="AH6" s="84">
        <f>'BAR BB| Open rates'!AH6*0.8 + 35</f>
        <v>6355</v>
      </c>
      <c r="AI6" s="84">
        <f>'BAR BB| Open rates'!AI6*0.8 + 35</f>
        <v>7155</v>
      </c>
      <c r="AJ6" s="84">
        <f>'BAR BB| Open rates'!AJ6*0.8 + 35</f>
        <v>7155</v>
      </c>
      <c r="AK6" s="84">
        <f>'BAR BB| Open rates'!AK6*0.8 + 35</f>
        <v>7955</v>
      </c>
      <c r="AL6" s="84">
        <f>'BAR BB| Open rates'!AL6*0.8 + 35</f>
        <v>7155</v>
      </c>
      <c r="AM6" s="84">
        <f>'BAR BB| Open rates'!AM6*0.8 + 35</f>
        <v>7955</v>
      </c>
      <c r="AN6" s="84">
        <f>'BAR BB| Open rates'!AN6*0.8 + 35</f>
        <v>7155</v>
      </c>
      <c r="AO6" s="84">
        <f>'BAR BB| Open rates'!AO6*0.8 + 35</f>
        <v>7955</v>
      </c>
      <c r="AP6" s="84">
        <f>'BAR BB| Open rates'!AP6*0.8 + 35</f>
        <v>7155</v>
      </c>
      <c r="AQ6" s="84">
        <f>'BAR BB| Open rates'!AQ6*0.8 + 35</f>
        <v>7155</v>
      </c>
      <c r="AR6" s="84">
        <f>'BAR BB| Open rates'!AR6*0.8 + 35</f>
        <v>7155</v>
      </c>
      <c r="AS6" s="84">
        <f>'BAR BB| Open rates'!AS6*0.8 + 35</f>
        <v>5555</v>
      </c>
      <c r="AT6" s="84">
        <f>'BAR BB| Open rates'!AT6*0.8 + 35</f>
        <v>6355</v>
      </c>
      <c r="AU6" s="84">
        <f>'BAR BB| Open rates'!AU6*0.8 + 35</f>
        <v>5555</v>
      </c>
      <c r="AV6" s="84">
        <f>'BAR BB| Open rates'!AV6*0.8 + 35</f>
        <v>6355</v>
      </c>
      <c r="AW6" s="84">
        <f>'BAR BB| Open rates'!AW6*0.8 + 35</f>
        <v>5555</v>
      </c>
      <c r="AX6" s="84">
        <f>'BAR BB| Open rates'!AX6*0.8 + 35</f>
        <v>6355</v>
      </c>
      <c r="AY6" s="84">
        <f>'BAR BB| Open rates'!AY6*0.8 + 35</f>
        <v>5555</v>
      </c>
      <c r="AZ6" s="84">
        <f>'BAR BB| Open rates'!AZ6*0.8 + 35</f>
        <v>6355</v>
      </c>
      <c r="BA6" s="84">
        <f>'BAR BB| Open rates'!BA6*0.8 + 35</f>
        <v>5555</v>
      </c>
    </row>
    <row r="7" spans="1:53" s="14" customFormat="1" ht="12" customHeight="1" x14ac:dyDescent="0.2">
      <c r="A7" s="33">
        <v>2</v>
      </c>
      <c r="B7" s="84">
        <f>'BAR BB| Open rates'!B7*0.8 + 35</f>
        <v>7315</v>
      </c>
      <c r="C7" s="84">
        <f>'BAR BB| Open rates'!C7*0.8 + 35</f>
        <v>7315</v>
      </c>
      <c r="D7" s="84">
        <f>'BAR BB| Open rates'!D7*0.8 + 35</f>
        <v>5475</v>
      </c>
      <c r="E7" s="84">
        <f>'BAR BB| Open rates'!E7*0.8 + 35</f>
        <v>6515</v>
      </c>
      <c r="F7" s="84">
        <f>'BAR BB| Open rates'!F7*0.8 + 35</f>
        <v>6515</v>
      </c>
      <c r="G7" s="84">
        <f>'BAR BB| Open rates'!G7*0.8 + 35</f>
        <v>6515</v>
      </c>
      <c r="H7" s="84">
        <f>'BAR BB| Open rates'!H7*0.8 + 35</f>
        <v>8115</v>
      </c>
      <c r="I7" s="84">
        <f>'BAR BB| Open rates'!I7*0.8 + 35</f>
        <v>5475</v>
      </c>
      <c r="J7" s="84">
        <f>'BAR BB| Open rates'!J7*0.8 + 35</f>
        <v>6515</v>
      </c>
      <c r="K7" s="84">
        <f>'BAR BB| Open rates'!K7*0.8 + 35</f>
        <v>5475</v>
      </c>
      <c r="L7" s="84">
        <f>'BAR BB| Open rates'!L7*0.8 + 35</f>
        <v>6515</v>
      </c>
      <c r="M7" s="84">
        <f>'BAR BB| Open rates'!M7*0.8 + 35</f>
        <v>6515</v>
      </c>
      <c r="N7" s="84">
        <f>'BAR BB| Open rates'!N7*0.8 + 35</f>
        <v>7315</v>
      </c>
      <c r="O7" s="84">
        <f>'BAR BB| Open rates'!O7*0.8 + 35</f>
        <v>7315</v>
      </c>
      <c r="P7" s="84">
        <f>'BAR BB| Open rates'!P7*0.8 + 35</f>
        <v>8915</v>
      </c>
      <c r="Q7" s="84">
        <f>'BAR BB| Open rates'!Q7*0.8 + 35</f>
        <v>7315</v>
      </c>
      <c r="R7" s="84">
        <f>'BAR BB| Open rates'!R7*0.8 + 35</f>
        <v>5475</v>
      </c>
      <c r="S7" s="84">
        <f>'BAR BB| Open rates'!S7*0.8 + 35</f>
        <v>5475</v>
      </c>
      <c r="T7" s="84">
        <f>'BAR BB| Open rates'!T7*0.8 + 35</f>
        <v>9715</v>
      </c>
      <c r="U7" s="84">
        <f>'BAR BB| Open rates'!U7*0.8 + 35</f>
        <v>7315</v>
      </c>
      <c r="V7" s="84">
        <f>'BAR BB| Open rates'!V7*0.8 + 35</f>
        <v>7315</v>
      </c>
      <c r="W7" s="84">
        <f>'BAR BB| Open rates'!W7*0.8 + 35</f>
        <v>8915</v>
      </c>
      <c r="X7" s="84">
        <f>'BAR BB| Open rates'!X7*0.8 + 35</f>
        <v>8915</v>
      </c>
      <c r="Y7" s="84">
        <f>'BAR BB| Open rates'!Y7*0.8 + 35</f>
        <v>7315</v>
      </c>
      <c r="Z7" s="84">
        <f>'BAR BB| Open rates'!Z7*0.8 + 35</f>
        <v>8115</v>
      </c>
      <c r="AA7" s="84">
        <f>'BAR BB| Open rates'!AA7*0.8 + 35</f>
        <v>7315</v>
      </c>
      <c r="AB7" s="84">
        <f>'BAR BB| Open rates'!AB7*0.8 + 35</f>
        <v>8115</v>
      </c>
      <c r="AC7" s="84">
        <f>'BAR BB| Open rates'!AC7*0.8 + 35</f>
        <v>7315</v>
      </c>
      <c r="AD7" s="84">
        <f>'BAR BB| Open rates'!AD7*0.8 + 35</f>
        <v>8115</v>
      </c>
      <c r="AE7" s="84">
        <f>'BAR BB| Open rates'!AE7*0.8 + 35</f>
        <v>7315</v>
      </c>
      <c r="AF7" s="84">
        <f>'BAR BB| Open rates'!AF7*0.8 + 35</f>
        <v>8115</v>
      </c>
      <c r="AG7" s="84">
        <f>'BAR BB| Open rates'!AG7*0.8 + 35</f>
        <v>7315</v>
      </c>
      <c r="AH7" s="84">
        <f>'BAR BB| Open rates'!AH7*0.8 + 35</f>
        <v>7315</v>
      </c>
      <c r="AI7" s="84">
        <f>'BAR BB| Open rates'!AI7*0.8 + 35</f>
        <v>8115</v>
      </c>
      <c r="AJ7" s="84">
        <f>'BAR BB| Open rates'!AJ7*0.8 + 35</f>
        <v>8115</v>
      </c>
      <c r="AK7" s="84">
        <f>'BAR BB| Open rates'!AK7*0.8 + 35</f>
        <v>8915</v>
      </c>
      <c r="AL7" s="84">
        <f>'BAR BB| Open rates'!AL7*0.8 + 35</f>
        <v>8115</v>
      </c>
      <c r="AM7" s="84">
        <f>'BAR BB| Open rates'!AM7*0.8 + 35</f>
        <v>8915</v>
      </c>
      <c r="AN7" s="84">
        <f>'BAR BB| Open rates'!AN7*0.8 + 35</f>
        <v>8115</v>
      </c>
      <c r="AO7" s="84">
        <f>'BAR BB| Open rates'!AO7*0.8 + 35</f>
        <v>8915</v>
      </c>
      <c r="AP7" s="84">
        <f>'BAR BB| Open rates'!AP7*0.8 + 35</f>
        <v>8115</v>
      </c>
      <c r="AQ7" s="84">
        <f>'BAR BB| Open rates'!AQ7*0.8 + 35</f>
        <v>8115</v>
      </c>
      <c r="AR7" s="84">
        <f>'BAR BB| Open rates'!AR7*0.8 + 35</f>
        <v>8115</v>
      </c>
      <c r="AS7" s="84">
        <f>'BAR BB| Open rates'!AS7*0.8 + 35</f>
        <v>6515</v>
      </c>
      <c r="AT7" s="84">
        <f>'BAR BB| Open rates'!AT7*0.8 + 35</f>
        <v>7315</v>
      </c>
      <c r="AU7" s="84">
        <f>'BAR BB| Open rates'!AU7*0.8 + 35</f>
        <v>6515</v>
      </c>
      <c r="AV7" s="84">
        <f>'BAR BB| Open rates'!AV7*0.8 + 35</f>
        <v>7315</v>
      </c>
      <c r="AW7" s="84">
        <f>'BAR BB| Open rates'!AW7*0.8 + 35</f>
        <v>6515</v>
      </c>
      <c r="AX7" s="84">
        <f>'BAR BB| Open rates'!AX7*0.8 + 35</f>
        <v>7315</v>
      </c>
      <c r="AY7" s="84">
        <f>'BAR BB| Open rates'!AY7*0.8 + 35</f>
        <v>6515</v>
      </c>
      <c r="AZ7" s="84">
        <f>'BAR BB| Open rates'!AZ7*0.8 + 35</f>
        <v>7315</v>
      </c>
      <c r="BA7" s="84">
        <f>'BAR BB| Open rates'!BA7*0.8 + 35</f>
        <v>6515</v>
      </c>
    </row>
    <row r="8" spans="1:53"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row>
    <row r="9" spans="1:53" s="14" customFormat="1" ht="12" customHeight="1" x14ac:dyDescent="0.2">
      <c r="A9" s="33">
        <v>1</v>
      </c>
      <c r="B9" s="84">
        <f>'BAR BB| Open rates'!B9*0.8 + 35</f>
        <v>7955</v>
      </c>
      <c r="C9" s="84">
        <f>'BAR BB| Open rates'!C9*0.8 + 35</f>
        <v>7955</v>
      </c>
      <c r="D9" s="84">
        <f>'BAR BB| Open rates'!D9*0.8 + 35</f>
        <v>6115</v>
      </c>
      <c r="E9" s="84">
        <f>'BAR BB| Open rates'!E9*0.8 + 35</f>
        <v>7155</v>
      </c>
      <c r="F9" s="84">
        <f>'BAR BB| Open rates'!F9*0.8 + 35</f>
        <v>7155</v>
      </c>
      <c r="G9" s="84">
        <f>'BAR BB| Open rates'!G9*0.8 + 35</f>
        <v>7155</v>
      </c>
      <c r="H9" s="84">
        <f>'BAR BB| Open rates'!H9*0.8 + 35</f>
        <v>8755</v>
      </c>
      <c r="I9" s="84">
        <f>'BAR BB| Open rates'!I9*0.8 + 35</f>
        <v>6115</v>
      </c>
      <c r="J9" s="84">
        <f>'BAR BB| Open rates'!J9*0.8 + 35</f>
        <v>7155</v>
      </c>
      <c r="K9" s="84">
        <f>'BAR BB| Open rates'!K9*0.8 + 35</f>
        <v>6115</v>
      </c>
      <c r="L9" s="84">
        <f>'BAR BB| Open rates'!L9*0.8 + 35</f>
        <v>7155</v>
      </c>
      <c r="M9" s="84">
        <f>'BAR BB| Open rates'!M9*0.8 + 35</f>
        <v>7155</v>
      </c>
      <c r="N9" s="84">
        <f>'BAR BB| Open rates'!N9*0.8 + 35</f>
        <v>7955</v>
      </c>
      <c r="O9" s="84">
        <f>'BAR BB| Open rates'!O9*0.8 + 35</f>
        <v>7955</v>
      </c>
      <c r="P9" s="84">
        <f>'BAR BB| Open rates'!P9*0.8 + 35</f>
        <v>9555</v>
      </c>
      <c r="Q9" s="84">
        <f>'BAR BB| Open rates'!Q9*0.8 + 35</f>
        <v>7955</v>
      </c>
      <c r="R9" s="84">
        <f>'BAR BB| Open rates'!R9*0.8 + 35</f>
        <v>6115</v>
      </c>
      <c r="S9" s="84">
        <f>'BAR BB| Open rates'!S9*0.8 + 35</f>
        <v>6115</v>
      </c>
      <c r="T9" s="84">
        <f>'BAR BB| Open rates'!T9*0.8 + 35</f>
        <v>10355</v>
      </c>
      <c r="U9" s="84">
        <f>'BAR BB| Open rates'!U9*0.8 + 35</f>
        <v>7955</v>
      </c>
      <c r="V9" s="84">
        <f>'BAR BB| Open rates'!V9*0.8 + 35</f>
        <v>7955</v>
      </c>
      <c r="W9" s="84">
        <f>'BAR BB| Open rates'!W9*0.8 + 35</f>
        <v>9555</v>
      </c>
      <c r="X9" s="84">
        <f>'BAR BB| Open rates'!X9*0.8 + 35</f>
        <v>9555</v>
      </c>
      <c r="Y9" s="84">
        <f>'BAR BB| Open rates'!Y9*0.8 + 35</f>
        <v>7955</v>
      </c>
      <c r="Z9" s="84">
        <f>'BAR BB| Open rates'!Z9*0.8 + 35</f>
        <v>8755</v>
      </c>
      <c r="AA9" s="84">
        <f>'BAR BB| Open rates'!AA9*0.8 + 35</f>
        <v>7955</v>
      </c>
      <c r="AB9" s="84">
        <f>'BAR BB| Open rates'!AB9*0.8 + 35</f>
        <v>8755</v>
      </c>
      <c r="AC9" s="84">
        <f>'BAR BB| Open rates'!AC9*0.8 + 35</f>
        <v>7955</v>
      </c>
      <c r="AD9" s="84">
        <f>'BAR BB| Open rates'!AD9*0.8 + 35</f>
        <v>8755</v>
      </c>
      <c r="AE9" s="84">
        <f>'BAR BB| Open rates'!AE9*0.8 + 35</f>
        <v>7955</v>
      </c>
      <c r="AF9" s="84">
        <f>'BAR BB| Open rates'!AF9*0.8 + 35</f>
        <v>8755</v>
      </c>
      <c r="AG9" s="84">
        <f>'BAR BB| Open rates'!AG9*0.8 + 35</f>
        <v>7955</v>
      </c>
      <c r="AH9" s="84">
        <f>'BAR BB| Open rates'!AH9*0.8 + 35</f>
        <v>7955</v>
      </c>
      <c r="AI9" s="84">
        <f>'BAR BB| Open rates'!AI9*0.8 + 35</f>
        <v>8755</v>
      </c>
      <c r="AJ9" s="84">
        <f>'BAR BB| Open rates'!AJ9*0.8 + 35</f>
        <v>8755</v>
      </c>
      <c r="AK9" s="84">
        <f>'BAR BB| Open rates'!AK9*0.8 + 35</f>
        <v>9555</v>
      </c>
      <c r="AL9" s="84">
        <f>'BAR BB| Open rates'!AL9*0.8 + 35</f>
        <v>8755</v>
      </c>
      <c r="AM9" s="84">
        <f>'BAR BB| Open rates'!AM9*0.8 + 35</f>
        <v>9555</v>
      </c>
      <c r="AN9" s="84">
        <f>'BAR BB| Open rates'!AN9*0.8 + 35</f>
        <v>8755</v>
      </c>
      <c r="AO9" s="84">
        <f>'BAR BB| Open rates'!AO9*0.8 + 35</f>
        <v>9555</v>
      </c>
      <c r="AP9" s="84">
        <f>'BAR BB| Open rates'!AP9*0.8 + 35</f>
        <v>8755</v>
      </c>
      <c r="AQ9" s="84">
        <f>'BAR BB| Open rates'!AQ9*0.8 + 35</f>
        <v>8755</v>
      </c>
      <c r="AR9" s="84">
        <f>'BAR BB| Open rates'!AR9*0.8 + 35</f>
        <v>8755</v>
      </c>
      <c r="AS9" s="84">
        <f>'BAR BB| Open rates'!AS9*0.8 + 35</f>
        <v>7155</v>
      </c>
      <c r="AT9" s="84">
        <f>'BAR BB| Open rates'!AT9*0.8 + 35</f>
        <v>7955</v>
      </c>
      <c r="AU9" s="84">
        <f>'BAR BB| Open rates'!AU9*0.8 + 35</f>
        <v>7155</v>
      </c>
      <c r="AV9" s="84">
        <f>'BAR BB| Open rates'!AV9*0.8 + 35</f>
        <v>7955</v>
      </c>
      <c r="AW9" s="84">
        <f>'BAR BB| Open rates'!AW9*0.8 + 35</f>
        <v>7155</v>
      </c>
      <c r="AX9" s="84">
        <f>'BAR BB| Open rates'!AX9*0.8 + 35</f>
        <v>7955</v>
      </c>
      <c r="AY9" s="84">
        <f>'BAR BB| Open rates'!AY9*0.8 + 35</f>
        <v>7155</v>
      </c>
      <c r="AZ9" s="84">
        <f>'BAR BB| Open rates'!AZ9*0.8 + 35</f>
        <v>7955</v>
      </c>
      <c r="BA9" s="84">
        <f>'BAR BB| Open rates'!BA9*0.8 + 35</f>
        <v>7155</v>
      </c>
    </row>
    <row r="10" spans="1:53" s="14" customFormat="1" ht="12" customHeight="1" x14ac:dyDescent="0.2">
      <c r="A10" s="33">
        <v>2</v>
      </c>
      <c r="B10" s="84">
        <f>'BAR BB| Open rates'!B10*0.8 + 35</f>
        <v>8915</v>
      </c>
      <c r="C10" s="84">
        <f>'BAR BB| Open rates'!C10*0.8 + 35</f>
        <v>8915</v>
      </c>
      <c r="D10" s="84">
        <f>'BAR BB| Open rates'!D10*0.8 + 35</f>
        <v>7075</v>
      </c>
      <c r="E10" s="84">
        <f>'BAR BB| Open rates'!E10*0.8 + 35</f>
        <v>8115</v>
      </c>
      <c r="F10" s="84">
        <f>'BAR BB| Open rates'!F10*0.8 + 35</f>
        <v>8115</v>
      </c>
      <c r="G10" s="84">
        <f>'BAR BB| Open rates'!G10*0.8 + 35</f>
        <v>8115</v>
      </c>
      <c r="H10" s="84">
        <f>'BAR BB| Open rates'!H10*0.8 + 35</f>
        <v>9715</v>
      </c>
      <c r="I10" s="84">
        <f>'BAR BB| Open rates'!I10*0.8 + 35</f>
        <v>7075</v>
      </c>
      <c r="J10" s="84">
        <f>'BAR BB| Open rates'!J10*0.8 + 35</f>
        <v>8115</v>
      </c>
      <c r="K10" s="84">
        <f>'BAR BB| Open rates'!K10*0.8 + 35</f>
        <v>7075</v>
      </c>
      <c r="L10" s="84">
        <f>'BAR BB| Open rates'!L10*0.8 + 35</f>
        <v>8115</v>
      </c>
      <c r="M10" s="84">
        <f>'BAR BB| Open rates'!M10*0.8 + 35</f>
        <v>8115</v>
      </c>
      <c r="N10" s="84">
        <f>'BAR BB| Open rates'!N10*0.8 + 35</f>
        <v>8915</v>
      </c>
      <c r="O10" s="84">
        <f>'BAR BB| Open rates'!O10*0.8 + 35</f>
        <v>8915</v>
      </c>
      <c r="P10" s="84">
        <f>'BAR BB| Open rates'!P10*0.8 + 35</f>
        <v>10515</v>
      </c>
      <c r="Q10" s="84">
        <f>'BAR BB| Open rates'!Q10*0.8 + 35</f>
        <v>8915</v>
      </c>
      <c r="R10" s="84">
        <f>'BAR BB| Open rates'!R10*0.8 + 35</f>
        <v>7075</v>
      </c>
      <c r="S10" s="84">
        <f>'BAR BB| Open rates'!S10*0.8 + 35</f>
        <v>7075</v>
      </c>
      <c r="T10" s="84">
        <f>'BAR BB| Open rates'!T10*0.8 + 35</f>
        <v>11315</v>
      </c>
      <c r="U10" s="84">
        <f>'BAR BB| Open rates'!U10*0.8 + 35</f>
        <v>8915</v>
      </c>
      <c r="V10" s="84">
        <f>'BAR BB| Open rates'!V10*0.8 + 35</f>
        <v>8915</v>
      </c>
      <c r="W10" s="84">
        <f>'BAR BB| Open rates'!W10*0.8 + 35</f>
        <v>10515</v>
      </c>
      <c r="X10" s="84">
        <f>'BAR BB| Open rates'!X10*0.8 + 35</f>
        <v>10515</v>
      </c>
      <c r="Y10" s="84">
        <f>'BAR BB| Open rates'!Y10*0.8 + 35</f>
        <v>8915</v>
      </c>
      <c r="Z10" s="84">
        <f>'BAR BB| Open rates'!Z10*0.8 + 35</f>
        <v>9715</v>
      </c>
      <c r="AA10" s="84">
        <f>'BAR BB| Open rates'!AA10*0.8 + 35</f>
        <v>8915</v>
      </c>
      <c r="AB10" s="84">
        <f>'BAR BB| Open rates'!AB10*0.8 + 35</f>
        <v>9715</v>
      </c>
      <c r="AC10" s="84">
        <f>'BAR BB| Open rates'!AC10*0.8 + 35</f>
        <v>8915</v>
      </c>
      <c r="AD10" s="84">
        <f>'BAR BB| Open rates'!AD10*0.8 + 35</f>
        <v>9715</v>
      </c>
      <c r="AE10" s="84">
        <f>'BAR BB| Open rates'!AE10*0.8 + 35</f>
        <v>8915</v>
      </c>
      <c r="AF10" s="84">
        <f>'BAR BB| Open rates'!AF10*0.8 + 35</f>
        <v>9715</v>
      </c>
      <c r="AG10" s="84">
        <f>'BAR BB| Open rates'!AG10*0.8 + 35</f>
        <v>8915</v>
      </c>
      <c r="AH10" s="84">
        <f>'BAR BB| Open rates'!AH10*0.8 + 35</f>
        <v>8915</v>
      </c>
      <c r="AI10" s="84">
        <f>'BAR BB| Open rates'!AI10*0.8 + 35</f>
        <v>9715</v>
      </c>
      <c r="AJ10" s="84">
        <f>'BAR BB| Open rates'!AJ10*0.8 + 35</f>
        <v>9715</v>
      </c>
      <c r="AK10" s="84">
        <f>'BAR BB| Open rates'!AK10*0.8 + 35</f>
        <v>10515</v>
      </c>
      <c r="AL10" s="84">
        <f>'BAR BB| Open rates'!AL10*0.8 + 35</f>
        <v>9715</v>
      </c>
      <c r="AM10" s="84">
        <f>'BAR BB| Open rates'!AM10*0.8 + 35</f>
        <v>10515</v>
      </c>
      <c r="AN10" s="84">
        <f>'BAR BB| Open rates'!AN10*0.8 + 35</f>
        <v>9715</v>
      </c>
      <c r="AO10" s="84">
        <f>'BAR BB| Open rates'!AO10*0.8 + 35</f>
        <v>10515</v>
      </c>
      <c r="AP10" s="84">
        <f>'BAR BB| Open rates'!AP10*0.8 + 35</f>
        <v>9715</v>
      </c>
      <c r="AQ10" s="84">
        <f>'BAR BB| Open rates'!AQ10*0.8 + 35</f>
        <v>9715</v>
      </c>
      <c r="AR10" s="84">
        <f>'BAR BB| Open rates'!AR10*0.8 + 35</f>
        <v>9715</v>
      </c>
      <c r="AS10" s="84">
        <f>'BAR BB| Open rates'!AS10*0.8 + 35</f>
        <v>8115</v>
      </c>
      <c r="AT10" s="84">
        <f>'BAR BB| Open rates'!AT10*0.8 + 35</f>
        <v>8915</v>
      </c>
      <c r="AU10" s="84">
        <f>'BAR BB| Open rates'!AU10*0.8 + 35</f>
        <v>8115</v>
      </c>
      <c r="AV10" s="84">
        <f>'BAR BB| Open rates'!AV10*0.8 + 35</f>
        <v>8915</v>
      </c>
      <c r="AW10" s="84">
        <f>'BAR BB| Open rates'!AW10*0.8 + 35</f>
        <v>8115</v>
      </c>
      <c r="AX10" s="84">
        <f>'BAR BB| Open rates'!AX10*0.8 + 35</f>
        <v>8915</v>
      </c>
      <c r="AY10" s="84">
        <f>'BAR BB| Open rates'!AY10*0.8 + 35</f>
        <v>8115</v>
      </c>
      <c r="AZ10" s="84">
        <f>'BAR BB| Open rates'!AZ10*0.8 + 35</f>
        <v>8915</v>
      </c>
      <c r="BA10" s="84">
        <f>'BAR BB| Open rates'!BA10*0.8 + 35</f>
        <v>8115</v>
      </c>
    </row>
    <row r="11" spans="1:53"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row>
    <row r="12" spans="1:53" s="14" customFormat="1" ht="12" customHeight="1" x14ac:dyDescent="0.2">
      <c r="A12" s="33">
        <v>1</v>
      </c>
      <c r="B12" s="84">
        <f>'BAR BB| Open rates'!B12*0.8 + 35</f>
        <v>8755</v>
      </c>
      <c r="C12" s="84">
        <f>'BAR BB| Open rates'!C12*0.8 + 35</f>
        <v>8755</v>
      </c>
      <c r="D12" s="84">
        <f>'BAR BB| Open rates'!D12*0.8 + 35</f>
        <v>6915</v>
      </c>
      <c r="E12" s="84">
        <f>'BAR BB| Open rates'!E12*0.8 + 35</f>
        <v>7955</v>
      </c>
      <c r="F12" s="84">
        <f>'BAR BB| Open rates'!F12*0.8 + 35</f>
        <v>7955</v>
      </c>
      <c r="G12" s="84">
        <f>'BAR BB| Open rates'!G12*0.8 + 35</f>
        <v>7955</v>
      </c>
      <c r="H12" s="84">
        <f>'BAR BB| Open rates'!H12*0.8 + 35</f>
        <v>9555</v>
      </c>
      <c r="I12" s="84">
        <f>'BAR BB| Open rates'!I12*0.8 + 35</f>
        <v>6915</v>
      </c>
      <c r="J12" s="84">
        <f>'BAR BB| Open rates'!J12*0.8 + 35</f>
        <v>7955</v>
      </c>
      <c r="K12" s="84">
        <f>'BAR BB| Open rates'!K12*0.8 + 35</f>
        <v>6915</v>
      </c>
      <c r="L12" s="84">
        <f>'BAR BB| Open rates'!L12*0.8 + 35</f>
        <v>7955</v>
      </c>
      <c r="M12" s="84">
        <f>'BAR BB| Open rates'!M12*0.8 + 35</f>
        <v>7955</v>
      </c>
      <c r="N12" s="84">
        <f>'BAR BB| Open rates'!N12*0.8 + 35</f>
        <v>8755</v>
      </c>
      <c r="O12" s="84">
        <f>'BAR BB| Open rates'!O12*0.8 + 35</f>
        <v>8755</v>
      </c>
      <c r="P12" s="84">
        <f>'BAR BB| Open rates'!P12*0.8 + 35</f>
        <v>10355</v>
      </c>
      <c r="Q12" s="84">
        <f>'BAR BB| Open rates'!Q12*0.8 + 35</f>
        <v>8755</v>
      </c>
      <c r="R12" s="84">
        <f>'BAR BB| Open rates'!R12*0.8 + 35</f>
        <v>6915</v>
      </c>
      <c r="S12" s="84">
        <f>'BAR BB| Open rates'!S12*0.8 + 35</f>
        <v>6915</v>
      </c>
      <c r="T12" s="84">
        <f>'BAR BB| Open rates'!T12*0.8 + 35</f>
        <v>11155</v>
      </c>
      <c r="U12" s="84">
        <f>'BAR BB| Open rates'!U12*0.8 + 35</f>
        <v>8755</v>
      </c>
      <c r="V12" s="84">
        <f>'BAR BB| Open rates'!V12*0.8 + 35</f>
        <v>8755</v>
      </c>
      <c r="W12" s="84">
        <f>'BAR BB| Open rates'!W12*0.8 + 35</f>
        <v>10355</v>
      </c>
      <c r="X12" s="84">
        <f>'BAR BB| Open rates'!X12*0.8 + 35</f>
        <v>10355</v>
      </c>
      <c r="Y12" s="84">
        <f>'BAR BB| Open rates'!Y12*0.8 + 35</f>
        <v>8755</v>
      </c>
      <c r="Z12" s="84">
        <f>'BAR BB| Open rates'!Z12*0.8 + 35</f>
        <v>9555</v>
      </c>
      <c r="AA12" s="84">
        <f>'BAR BB| Open rates'!AA12*0.8 + 35</f>
        <v>8755</v>
      </c>
      <c r="AB12" s="84">
        <f>'BAR BB| Open rates'!AB12*0.8 + 35</f>
        <v>9555</v>
      </c>
      <c r="AC12" s="84">
        <f>'BAR BB| Open rates'!AC12*0.8 + 35</f>
        <v>8755</v>
      </c>
      <c r="AD12" s="84">
        <f>'BAR BB| Open rates'!AD12*0.8 + 35</f>
        <v>9555</v>
      </c>
      <c r="AE12" s="84">
        <f>'BAR BB| Open rates'!AE12*0.8 + 35</f>
        <v>8755</v>
      </c>
      <c r="AF12" s="84">
        <f>'BAR BB| Open rates'!AF12*0.8 + 35</f>
        <v>9555</v>
      </c>
      <c r="AG12" s="84">
        <f>'BAR BB| Open rates'!AG12*0.8 + 35</f>
        <v>8755</v>
      </c>
      <c r="AH12" s="84">
        <f>'BAR BB| Open rates'!AH12*0.8 + 35</f>
        <v>8755</v>
      </c>
      <c r="AI12" s="84">
        <f>'BAR BB| Open rates'!AI12*0.8 + 35</f>
        <v>9555</v>
      </c>
      <c r="AJ12" s="84">
        <f>'BAR BB| Open rates'!AJ12*0.8 + 35</f>
        <v>9555</v>
      </c>
      <c r="AK12" s="84">
        <f>'BAR BB| Open rates'!AK12*0.8 + 35</f>
        <v>10355</v>
      </c>
      <c r="AL12" s="84">
        <f>'BAR BB| Open rates'!AL12*0.8 + 35</f>
        <v>9555</v>
      </c>
      <c r="AM12" s="84">
        <f>'BAR BB| Open rates'!AM12*0.8 + 35</f>
        <v>10355</v>
      </c>
      <c r="AN12" s="84">
        <f>'BAR BB| Open rates'!AN12*0.8 + 35</f>
        <v>9555</v>
      </c>
      <c r="AO12" s="84">
        <f>'BAR BB| Open rates'!AO12*0.8 + 35</f>
        <v>10355</v>
      </c>
      <c r="AP12" s="84">
        <f>'BAR BB| Open rates'!AP12*0.8 + 35</f>
        <v>9555</v>
      </c>
      <c r="AQ12" s="84">
        <f>'BAR BB| Open rates'!AQ12*0.8 + 35</f>
        <v>9555</v>
      </c>
      <c r="AR12" s="84">
        <f>'BAR BB| Open rates'!AR12*0.8 + 35</f>
        <v>9555</v>
      </c>
      <c r="AS12" s="84">
        <f>'BAR BB| Open rates'!AS12*0.8 + 35</f>
        <v>7955</v>
      </c>
      <c r="AT12" s="84">
        <f>'BAR BB| Open rates'!AT12*0.8 + 35</f>
        <v>8755</v>
      </c>
      <c r="AU12" s="84">
        <f>'BAR BB| Open rates'!AU12*0.8 + 35</f>
        <v>7955</v>
      </c>
      <c r="AV12" s="84">
        <f>'BAR BB| Open rates'!AV12*0.8 + 35</f>
        <v>8755</v>
      </c>
      <c r="AW12" s="84">
        <f>'BAR BB| Open rates'!AW12*0.8 + 35</f>
        <v>7955</v>
      </c>
      <c r="AX12" s="84">
        <f>'BAR BB| Open rates'!AX12*0.8 + 35</f>
        <v>8755</v>
      </c>
      <c r="AY12" s="84">
        <f>'BAR BB| Open rates'!AY12*0.8 + 35</f>
        <v>7955</v>
      </c>
      <c r="AZ12" s="84">
        <f>'BAR BB| Open rates'!AZ12*0.8 + 35</f>
        <v>8755</v>
      </c>
      <c r="BA12" s="84">
        <f>'BAR BB| Open rates'!BA12*0.8 + 35</f>
        <v>7955</v>
      </c>
    </row>
    <row r="13" spans="1:53" s="14" customFormat="1" ht="12" customHeight="1" x14ac:dyDescent="0.2">
      <c r="A13" s="33">
        <v>2</v>
      </c>
      <c r="B13" s="84">
        <f>'BAR BB| Open rates'!B13*0.8 + 35</f>
        <v>9715</v>
      </c>
      <c r="C13" s="84">
        <f>'BAR BB| Open rates'!C13*0.8 + 35</f>
        <v>9715</v>
      </c>
      <c r="D13" s="84">
        <f>'BAR BB| Open rates'!D13*0.8 + 35</f>
        <v>7875</v>
      </c>
      <c r="E13" s="84">
        <f>'BAR BB| Open rates'!E13*0.8 + 35</f>
        <v>8915</v>
      </c>
      <c r="F13" s="84">
        <f>'BAR BB| Open rates'!F13*0.8 + 35</f>
        <v>8915</v>
      </c>
      <c r="G13" s="84">
        <f>'BAR BB| Open rates'!G13*0.8 + 35</f>
        <v>8915</v>
      </c>
      <c r="H13" s="84">
        <f>'BAR BB| Open rates'!H13*0.8 + 35</f>
        <v>10515</v>
      </c>
      <c r="I13" s="84">
        <f>'BAR BB| Open rates'!I13*0.8 + 35</f>
        <v>7875</v>
      </c>
      <c r="J13" s="84">
        <f>'BAR BB| Open rates'!J13*0.8 + 35</f>
        <v>8915</v>
      </c>
      <c r="K13" s="84">
        <f>'BAR BB| Open rates'!K13*0.8 + 35</f>
        <v>7875</v>
      </c>
      <c r="L13" s="84">
        <f>'BAR BB| Open rates'!L13*0.8 + 35</f>
        <v>8915</v>
      </c>
      <c r="M13" s="84">
        <f>'BAR BB| Open rates'!M13*0.8 + 35</f>
        <v>8915</v>
      </c>
      <c r="N13" s="84">
        <f>'BAR BB| Open rates'!N13*0.8 + 35</f>
        <v>9715</v>
      </c>
      <c r="O13" s="84">
        <f>'BAR BB| Open rates'!O13*0.8 + 35</f>
        <v>9715</v>
      </c>
      <c r="P13" s="84">
        <f>'BAR BB| Open rates'!P13*0.8 + 35</f>
        <v>11315</v>
      </c>
      <c r="Q13" s="84">
        <f>'BAR BB| Open rates'!Q13*0.8 + 35</f>
        <v>9715</v>
      </c>
      <c r="R13" s="84">
        <f>'BAR BB| Open rates'!R13*0.8 + 35</f>
        <v>7875</v>
      </c>
      <c r="S13" s="84">
        <f>'BAR BB| Open rates'!S13*0.8 + 35</f>
        <v>7875</v>
      </c>
      <c r="T13" s="84">
        <f>'BAR BB| Open rates'!T13*0.8 + 35</f>
        <v>12115</v>
      </c>
      <c r="U13" s="84">
        <f>'BAR BB| Open rates'!U13*0.8 + 35</f>
        <v>9715</v>
      </c>
      <c r="V13" s="84">
        <f>'BAR BB| Open rates'!V13*0.8 + 35</f>
        <v>9715</v>
      </c>
      <c r="W13" s="84">
        <f>'BAR BB| Open rates'!W13*0.8 + 35</f>
        <v>11315</v>
      </c>
      <c r="X13" s="84">
        <f>'BAR BB| Open rates'!X13*0.8 + 35</f>
        <v>11315</v>
      </c>
      <c r="Y13" s="84">
        <f>'BAR BB| Open rates'!Y13*0.8 + 35</f>
        <v>9715</v>
      </c>
      <c r="Z13" s="84">
        <f>'BAR BB| Open rates'!Z13*0.8 + 35</f>
        <v>10515</v>
      </c>
      <c r="AA13" s="84">
        <f>'BAR BB| Open rates'!AA13*0.8 + 35</f>
        <v>9715</v>
      </c>
      <c r="AB13" s="84">
        <f>'BAR BB| Open rates'!AB13*0.8 + 35</f>
        <v>10515</v>
      </c>
      <c r="AC13" s="84">
        <f>'BAR BB| Open rates'!AC13*0.8 + 35</f>
        <v>9715</v>
      </c>
      <c r="AD13" s="84">
        <f>'BAR BB| Open rates'!AD13*0.8 + 35</f>
        <v>10515</v>
      </c>
      <c r="AE13" s="84">
        <f>'BAR BB| Open rates'!AE13*0.8 + 35</f>
        <v>9715</v>
      </c>
      <c r="AF13" s="84">
        <f>'BAR BB| Open rates'!AF13*0.8 + 35</f>
        <v>10515</v>
      </c>
      <c r="AG13" s="84">
        <f>'BAR BB| Open rates'!AG13*0.8 + 35</f>
        <v>9715</v>
      </c>
      <c r="AH13" s="84">
        <f>'BAR BB| Open rates'!AH13*0.8 + 35</f>
        <v>9715</v>
      </c>
      <c r="AI13" s="84">
        <f>'BAR BB| Open rates'!AI13*0.8 + 35</f>
        <v>10515</v>
      </c>
      <c r="AJ13" s="84">
        <f>'BAR BB| Open rates'!AJ13*0.8 + 35</f>
        <v>10515</v>
      </c>
      <c r="AK13" s="84">
        <f>'BAR BB| Open rates'!AK13*0.8 + 35</f>
        <v>11315</v>
      </c>
      <c r="AL13" s="84">
        <f>'BAR BB| Open rates'!AL13*0.8 + 35</f>
        <v>10515</v>
      </c>
      <c r="AM13" s="84">
        <f>'BAR BB| Open rates'!AM13*0.8 + 35</f>
        <v>11315</v>
      </c>
      <c r="AN13" s="84">
        <f>'BAR BB| Open rates'!AN13*0.8 + 35</f>
        <v>10515</v>
      </c>
      <c r="AO13" s="84">
        <f>'BAR BB| Open rates'!AO13*0.8 + 35</f>
        <v>11315</v>
      </c>
      <c r="AP13" s="84">
        <f>'BAR BB| Open rates'!AP13*0.8 + 35</f>
        <v>10515</v>
      </c>
      <c r="AQ13" s="84">
        <f>'BAR BB| Open rates'!AQ13*0.8 + 35</f>
        <v>10515</v>
      </c>
      <c r="AR13" s="84">
        <f>'BAR BB| Open rates'!AR13*0.8 + 35</f>
        <v>10515</v>
      </c>
      <c r="AS13" s="84">
        <f>'BAR BB| Open rates'!AS13*0.8 + 35</f>
        <v>8915</v>
      </c>
      <c r="AT13" s="84">
        <f>'BAR BB| Open rates'!AT13*0.8 + 35</f>
        <v>9715</v>
      </c>
      <c r="AU13" s="84">
        <f>'BAR BB| Open rates'!AU13*0.8 + 35</f>
        <v>8915</v>
      </c>
      <c r="AV13" s="84">
        <f>'BAR BB| Open rates'!AV13*0.8 + 35</f>
        <v>9715</v>
      </c>
      <c r="AW13" s="84">
        <f>'BAR BB| Open rates'!AW13*0.8 + 35</f>
        <v>8915</v>
      </c>
      <c r="AX13" s="84">
        <f>'BAR BB| Open rates'!AX13*0.8 + 35</f>
        <v>9715</v>
      </c>
      <c r="AY13" s="84">
        <f>'BAR BB| Open rates'!AY13*0.8 + 35</f>
        <v>8915</v>
      </c>
      <c r="AZ13" s="84">
        <f>'BAR BB| Open rates'!AZ13*0.8 + 35</f>
        <v>9715</v>
      </c>
      <c r="BA13" s="84">
        <f>'BAR BB| Open rates'!BA13*0.8 + 35</f>
        <v>8915</v>
      </c>
    </row>
    <row r="14" spans="1:53"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row>
    <row r="15" spans="1:53" s="14" customFormat="1" ht="12" customHeight="1" x14ac:dyDescent="0.2">
      <c r="A15" s="42" t="s">
        <v>159</v>
      </c>
      <c r="B15" s="84">
        <f>'BAR BB| Open rates'!B15*0.8 + 35</f>
        <v>11635</v>
      </c>
      <c r="C15" s="84">
        <f>'BAR BB| Open rates'!C15*0.8 + 35</f>
        <v>11635</v>
      </c>
      <c r="D15" s="84">
        <f>'BAR BB| Open rates'!D15*0.8 + 35</f>
        <v>9795</v>
      </c>
      <c r="E15" s="84">
        <f>'BAR BB| Open rates'!E15*0.8 + 35</f>
        <v>10835</v>
      </c>
      <c r="F15" s="84">
        <f>'BAR BB| Open rates'!F15*0.8 + 35</f>
        <v>10835</v>
      </c>
      <c r="G15" s="84">
        <f>'BAR BB| Open rates'!G15*0.8 + 35</f>
        <v>10835</v>
      </c>
      <c r="H15" s="84">
        <f>'BAR BB| Open rates'!H15*0.8 + 35</f>
        <v>12435</v>
      </c>
      <c r="I15" s="84">
        <f>'BAR BB| Open rates'!I15*0.8 + 35</f>
        <v>9795</v>
      </c>
      <c r="J15" s="84">
        <f>'BAR BB| Open rates'!J15*0.8 + 35</f>
        <v>10835</v>
      </c>
      <c r="K15" s="84">
        <f>'BAR BB| Open rates'!K15*0.8 + 35</f>
        <v>9795</v>
      </c>
      <c r="L15" s="84">
        <f>'BAR BB| Open rates'!L15*0.8 + 35</f>
        <v>10835</v>
      </c>
      <c r="M15" s="84">
        <f>'BAR BB| Open rates'!M15*0.8 + 35</f>
        <v>10835</v>
      </c>
      <c r="N15" s="84">
        <f>'BAR BB| Open rates'!N15*0.8 + 35</f>
        <v>11635</v>
      </c>
      <c r="O15" s="84">
        <f>'BAR BB| Open rates'!O15*0.8 + 35</f>
        <v>11635</v>
      </c>
      <c r="P15" s="84">
        <f>'BAR BB| Open rates'!P15*0.8 + 35</f>
        <v>13235</v>
      </c>
      <c r="Q15" s="84">
        <f>'BAR BB| Open rates'!Q15*0.8 + 35</f>
        <v>11635</v>
      </c>
      <c r="R15" s="84">
        <f>'BAR BB| Open rates'!R15*0.8 + 35</f>
        <v>9795</v>
      </c>
      <c r="S15" s="84">
        <f>'BAR BB| Open rates'!S15*0.8 + 35</f>
        <v>9795</v>
      </c>
      <c r="T15" s="84">
        <f>'BAR BB| Open rates'!T15*0.8 + 35</f>
        <v>14035</v>
      </c>
      <c r="U15" s="84">
        <f>'BAR BB| Open rates'!U15*0.8 + 35</f>
        <v>11635</v>
      </c>
      <c r="V15" s="84">
        <f>'BAR BB| Open rates'!V15*0.8 + 35</f>
        <v>11635</v>
      </c>
      <c r="W15" s="84">
        <f>'BAR BB| Open rates'!W15*0.8 + 35</f>
        <v>13235</v>
      </c>
      <c r="X15" s="84">
        <f>'BAR BB| Open rates'!X15*0.8 + 35</f>
        <v>13235</v>
      </c>
      <c r="Y15" s="84">
        <f>'BAR BB| Open rates'!Y15*0.8 + 35</f>
        <v>12435</v>
      </c>
      <c r="Z15" s="84">
        <f>'BAR BB| Open rates'!Z15*0.8 + 35</f>
        <v>13235</v>
      </c>
      <c r="AA15" s="84">
        <f>'BAR BB| Open rates'!AA15*0.8 + 35</f>
        <v>12435</v>
      </c>
      <c r="AB15" s="84">
        <f>'BAR BB| Open rates'!AB15*0.8 + 35</f>
        <v>13235</v>
      </c>
      <c r="AC15" s="84">
        <f>'BAR BB| Open rates'!AC15*0.8 + 35</f>
        <v>12435</v>
      </c>
      <c r="AD15" s="84">
        <f>'BAR BB| Open rates'!AD15*0.8 + 35</f>
        <v>13235</v>
      </c>
      <c r="AE15" s="84">
        <f>'BAR BB| Open rates'!AE15*0.8 + 35</f>
        <v>12435</v>
      </c>
      <c r="AF15" s="84">
        <f>'BAR BB| Open rates'!AF15*0.8 + 35</f>
        <v>13235</v>
      </c>
      <c r="AG15" s="84">
        <f>'BAR BB| Open rates'!AG15*0.8 + 35</f>
        <v>12435</v>
      </c>
      <c r="AH15" s="84">
        <f>'BAR BB| Open rates'!AH15*0.8 + 35</f>
        <v>12435</v>
      </c>
      <c r="AI15" s="84">
        <f>'BAR BB| Open rates'!AI15*0.8 + 35</f>
        <v>13235</v>
      </c>
      <c r="AJ15" s="84">
        <f>'BAR BB| Open rates'!AJ15*0.8 + 35</f>
        <v>13235</v>
      </c>
      <c r="AK15" s="84">
        <f>'BAR BB| Open rates'!AK15*0.8 + 35</f>
        <v>14035</v>
      </c>
      <c r="AL15" s="84">
        <f>'BAR BB| Open rates'!AL15*0.8 + 35</f>
        <v>13235</v>
      </c>
      <c r="AM15" s="84">
        <f>'BAR BB| Open rates'!AM15*0.8 + 35</f>
        <v>14035</v>
      </c>
      <c r="AN15" s="84">
        <f>'BAR BB| Open rates'!AN15*0.8 + 35</f>
        <v>13235</v>
      </c>
      <c r="AO15" s="84">
        <f>'BAR BB| Open rates'!AO15*0.8 + 35</f>
        <v>14035</v>
      </c>
      <c r="AP15" s="84">
        <f>'BAR BB| Open rates'!AP15*0.8 + 35</f>
        <v>13235</v>
      </c>
      <c r="AQ15" s="84">
        <f>'BAR BB| Open rates'!AQ15*0.8 + 35</f>
        <v>13235</v>
      </c>
      <c r="AR15" s="84">
        <f>'BAR BB| Open rates'!AR15*0.8 + 35</f>
        <v>12435</v>
      </c>
      <c r="AS15" s="84">
        <f>'BAR BB| Open rates'!AS15*0.8 + 35</f>
        <v>10835</v>
      </c>
      <c r="AT15" s="84">
        <f>'BAR BB| Open rates'!AT15*0.8 + 35</f>
        <v>11635</v>
      </c>
      <c r="AU15" s="84">
        <f>'BAR BB| Open rates'!AU15*0.8 + 35</f>
        <v>10835</v>
      </c>
      <c r="AV15" s="84">
        <f>'BAR BB| Open rates'!AV15*0.8 + 35</f>
        <v>11635</v>
      </c>
      <c r="AW15" s="84">
        <f>'BAR BB| Open rates'!AW15*0.8 + 35</f>
        <v>10835</v>
      </c>
      <c r="AX15" s="84">
        <f>'BAR BB| Open rates'!AX15*0.8 + 35</f>
        <v>11635</v>
      </c>
      <c r="AY15" s="84">
        <f>'BAR BB| Open rates'!AY15*0.8 + 35</f>
        <v>10835</v>
      </c>
      <c r="AZ15" s="84">
        <f>'BAR BB| Open rates'!AZ15*0.8 + 35</f>
        <v>11635</v>
      </c>
      <c r="BA15" s="84">
        <f>'BAR BB| Open rates'!BA15*0.8 + 35</f>
        <v>10835</v>
      </c>
    </row>
    <row r="16" spans="1:53" s="14" customFormat="1" ht="12" customHeight="1" x14ac:dyDescent="0.2">
      <c r="A16" s="33"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row>
    <row r="17" spans="1:53" s="14" customFormat="1" ht="12" customHeight="1" x14ac:dyDescent="0.2">
      <c r="A17" s="42" t="s">
        <v>159</v>
      </c>
      <c r="B17" s="84">
        <f>'BAR BB| Open rates'!B17*0.8 + 35</f>
        <v>12035</v>
      </c>
      <c r="C17" s="84">
        <f>'BAR BB| Open rates'!C17*0.8 + 35</f>
        <v>12035</v>
      </c>
      <c r="D17" s="84">
        <f>'BAR BB| Open rates'!D17*0.8 + 35</f>
        <v>10195</v>
      </c>
      <c r="E17" s="84">
        <f>'BAR BB| Open rates'!E17*0.8 + 35</f>
        <v>11235</v>
      </c>
      <c r="F17" s="84">
        <f>'BAR BB| Open rates'!F17*0.8 + 35</f>
        <v>11235</v>
      </c>
      <c r="G17" s="84">
        <f>'BAR BB| Open rates'!G17*0.8 + 35</f>
        <v>11235</v>
      </c>
      <c r="H17" s="84">
        <f>'BAR BB| Open rates'!H17*0.8 + 35</f>
        <v>12835</v>
      </c>
      <c r="I17" s="84">
        <f>'BAR BB| Open rates'!I17*0.8 + 35</f>
        <v>10195</v>
      </c>
      <c r="J17" s="84">
        <f>'BAR BB| Open rates'!J17*0.8 + 35</f>
        <v>11235</v>
      </c>
      <c r="K17" s="84">
        <f>'BAR BB| Open rates'!K17*0.8 + 35</f>
        <v>10195</v>
      </c>
      <c r="L17" s="84">
        <f>'BAR BB| Open rates'!L17*0.8 + 35</f>
        <v>11235</v>
      </c>
      <c r="M17" s="84">
        <f>'BAR BB| Open rates'!M17*0.8 + 35</f>
        <v>11235</v>
      </c>
      <c r="N17" s="84">
        <f>'BAR BB| Open rates'!N17*0.8 + 35</f>
        <v>12035</v>
      </c>
      <c r="O17" s="84">
        <f>'BAR BB| Open rates'!O17*0.8 + 35</f>
        <v>12035</v>
      </c>
      <c r="P17" s="84">
        <f>'BAR BB| Open rates'!P17*0.8 + 35</f>
        <v>13635</v>
      </c>
      <c r="Q17" s="84">
        <f>'BAR BB| Open rates'!Q17*0.8 + 35</f>
        <v>12035</v>
      </c>
      <c r="R17" s="84">
        <f>'BAR BB| Open rates'!R17*0.8 + 35</f>
        <v>10195</v>
      </c>
      <c r="S17" s="84">
        <f>'BAR BB| Open rates'!S17*0.8 + 35</f>
        <v>10195</v>
      </c>
      <c r="T17" s="84">
        <f>'BAR BB| Open rates'!T17*0.8 + 35</f>
        <v>14435</v>
      </c>
      <c r="U17" s="84">
        <f>'BAR BB| Open rates'!U17*0.8 + 35</f>
        <v>12035</v>
      </c>
      <c r="V17" s="84">
        <f>'BAR BB| Open rates'!V17*0.8 + 35</f>
        <v>12035</v>
      </c>
      <c r="W17" s="84">
        <f>'BAR BB| Open rates'!W17*0.8 + 35</f>
        <v>13635</v>
      </c>
      <c r="X17" s="84">
        <f>'BAR BB| Open rates'!X17*0.8 + 35</f>
        <v>13635</v>
      </c>
      <c r="Y17" s="84">
        <f>'BAR BB| Open rates'!Y17*0.8 + 35</f>
        <v>14035</v>
      </c>
      <c r="Z17" s="84">
        <f>'BAR BB| Open rates'!Z17*0.8 + 35</f>
        <v>14835</v>
      </c>
      <c r="AA17" s="84">
        <f>'BAR BB| Open rates'!AA17*0.8 + 35</f>
        <v>14035</v>
      </c>
      <c r="AB17" s="84">
        <f>'BAR BB| Open rates'!AB17*0.8 + 35</f>
        <v>14835</v>
      </c>
      <c r="AC17" s="84">
        <f>'BAR BB| Open rates'!AC17*0.8 + 35</f>
        <v>14035</v>
      </c>
      <c r="AD17" s="84">
        <f>'BAR BB| Open rates'!AD17*0.8 + 35</f>
        <v>14835</v>
      </c>
      <c r="AE17" s="84">
        <f>'BAR BB| Open rates'!AE17*0.8 + 35</f>
        <v>14035</v>
      </c>
      <c r="AF17" s="84">
        <f>'BAR BB| Open rates'!AF17*0.8 + 35</f>
        <v>14835</v>
      </c>
      <c r="AG17" s="84">
        <f>'BAR BB| Open rates'!AG17*0.8 + 35</f>
        <v>14035</v>
      </c>
      <c r="AH17" s="84">
        <f>'BAR BB| Open rates'!AH17*0.8 + 35</f>
        <v>14035</v>
      </c>
      <c r="AI17" s="84">
        <f>'BAR BB| Open rates'!AI17*0.8 + 35</f>
        <v>14835</v>
      </c>
      <c r="AJ17" s="84">
        <f>'BAR BB| Open rates'!AJ17*0.8 + 35</f>
        <v>14835</v>
      </c>
      <c r="AK17" s="84">
        <f>'BAR BB| Open rates'!AK17*0.8 + 35</f>
        <v>15635</v>
      </c>
      <c r="AL17" s="84">
        <f>'BAR BB| Open rates'!AL17*0.8 + 35</f>
        <v>14835</v>
      </c>
      <c r="AM17" s="84">
        <f>'BAR BB| Open rates'!AM17*0.8 + 35</f>
        <v>15635</v>
      </c>
      <c r="AN17" s="84">
        <f>'BAR BB| Open rates'!AN17*0.8 + 35</f>
        <v>14835</v>
      </c>
      <c r="AO17" s="84">
        <f>'BAR BB| Open rates'!AO17*0.8 + 35</f>
        <v>15635</v>
      </c>
      <c r="AP17" s="84">
        <f>'BAR BB| Open rates'!AP17*0.8 + 35</f>
        <v>14835</v>
      </c>
      <c r="AQ17" s="84">
        <f>'BAR BB| Open rates'!AQ17*0.8 + 35</f>
        <v>14835</v>
      </c>
      <c r="AR17" s="84">
        <f>'BAR BB| Open rates'!AR17*0.8 + 35</f>
        <v>12835</v>
      </c>
      <c r="AS17" s="84">
        <f>'BAR BB| Open rates'!AS17*0.8 + 35</f>
        <v>11235</v>
      </c>
      <c r="AT17" s="84">
        <f>'BAR BB| Open rates'!AT17*0.8 + 35</f>
        <v>12035</v>
      </c>
      <c r="AU17" s="84">
        <f>'BAR BB| Open rates'!AU17*0.8 + 35</f>
        <v>11235</v>
      </c>
      <c r="AV17" s="84">
        <f>'BAR BB| Open rates'!AV17*0.8 + 35</f>
        <v>12035</v>
      </c>
      <c r="AW17" s="84">
        <f>'BAR BB| Open rates'!AW17*0.8 + 35</f>
        <v>11235</v>
      </c>
      <c r="AX17" s="84">
        <f>'BAR BB| Open rates'!AX17*0.8 + 35</f>
        <v>12035</v>
      </c>
      <c r="AY17" s="84">
        <f>'BAR BB| Open rates'!AY17*0.8 + 35</f>
        <v>11235</v>
      </c>
      <c r="AZ17" s="84">
        <f>'BAR BB| Open rates'!AZ17*0.8 + 35</f>
        <v>12035</v>
      </c>
      <c r="BA17" s="84">
        <f>'BAR BB| Open rates'!BA17*0.8 + 35</f>
        <v>11235</v>
      </c>
    </row>
    <row r="18" spans="1:53" s="14" customFormat="1" ht="12" customHeight="1" x14ac:dyDescent="0.2">
      <c r="A18" s="33"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row>
    <row r="19" spans="1:53" s="14" customFormat="1" ht="12" customHeight="1" x14ac:dyDescent="0.2">
      <c r="A19" s="42" t="s">
        <v>8</v>
      </c>
      <c r="B19" s="84">
        <f>'BAR BB| Open rates'!B19*0.8 + 35</f>
        <v>13555</v>
      </c>
      <c r="C19" s="84">
        <f>'BAR BB| Open rates'!C19*0.8 + 35</f>
        <v>13555</v>
      </c>
      <c r="D19" s="84">
        <f>'BAR BB| Open rates'!D19*0.8 + 35</f>
        <v>11715</v>
      </c>
      <c r="E19" s="84">
        <f>'BAR BB| Open rates'!E19*0.8 + 35</f>
        <v>12755</v>
      </c>
      <c r="F19" s="84">
        <f>'BAR BB| Open rates'!F19*0.8 + 35</f>
        <v>12755</v>
      </c>
      <c r="G19" s="84">
        <f>'BAR BB| Open rates'!G19*0.8 + 35</f>
        <v>12755</v>
      </c>
      <c r="H19" s="84">
        <f>'BAR BB| Open rates'!H19*0.8 + 35</f>
        <v>14355</v>
      </c>
      <c r="I19" s="84">
        <f>'BAR BB| Open rates'!I19*0.8 + 35</f>
        <v>11715</v>
      </c>
      <c r="J19" s="84">
        <f>'BAR BB| Open rates'!J19*0.8 + 35</f>
        <v>12755</v>
      </c>
      <c r="K19" s="84">
        <f>'BAR BB| Open rates'!K19*0.8 + 35</f>
        <v>11715</v>
      </c>
      <c r="L19" s="84">
        <f>'BAR BB| Open rates'!L19*0.8 + 35</f>
        <v>12755</v>
      </c>
      <c r="M19" s="84">
        <f>'BAR BB| Open rates'!M19*0.8 + 35</f>
        <v>12755</v>
      </c>
      <c r="N19" s="84">
        <f>'BAR BB| Open rates'!N19*0.8 + 35</f>
        <v>13555</v>
      </c>
      <c r="O19" s="84">
        <f>'BAR BB| Open rates'!O19*0.8 + 35</f>
        <v>13555</v>
      </c>
      <c r="P19" s="84">
        <f>'BAR BB| Open rates'!P19*0.8 + 35</f>
        <v>15155</v>
      </c>
      <c r="Q19" s="84">
        <f>'BAR BB| Open rates'!Q19*0.8 + 35</f>
        <v>13555</v>
      </c>
      <c r="R19" s="84">
        <f>'BAR BB| Open rates'!R19*0.8 + 35</f>
        <v>11715</v>
      </c>
      <c r="S19" s="84">
        <f>'BAR BB| Open rates'!S19*0.8 + 35</f>
        <v>11715</v>
      </c>
      <c r="T19" s="84">
        <f>'BAR BB| Open rates'!T19*0.8 + 35</f>
        <v>15955</v>
      </c>
      <c r="U19" s="84">
        <f>'BAR BB| Open rates'!U19*0.8 + 35</f>
        <v>13555</v>
      </c>
      <c r="V19" s="84">
        <f>'BAR BB| Open rates'!V19*0.8 + 35</f>
        <v>13555</v>
      </c>
      <c r="W19" s="84">
        <f>'BAR BB| Open rates'!W19*0.8 + 35</f>
        <v>15155</v>
      </c>
      <c r="X19" s="84">
        <f>'BAR BB| Open rates'!X19*0.8 + 35</f>
        <v>15155</v>
      </c>
      <c r="Y19" s="84">
        <f>'BAR BB| Open rates'!Y19*0.8 + 35</f>
        <v>18355</v>
      </c>
      <c r="Z19" s="84">
        <f>'BAR BB| Open rates'!Z19*0.8 + 35</f>
        <v>19155</v>
      </c>
      <c r="AA19" s="84">
        <f>'BAR BB| Open rates'!AA19*0.8 + 35</f>
        <v>18355</v>
      </c>
      <c r="AB19" s="84">
        <f>'BAR BB| Open rates'!AB19*0.8 + 35</f>
        <v>19155</v>
      </c>
      <c r="AC19" s="84">
        <f>'BAR BB| Open rates'!AC19*0.8 + 35</f>
        <v>18355</v>
      </c>
      <c r="AD19" s="84">
        <f>'BAR BB| Open rates'!AD19*0.8 + 35</f>
        <v>19155</v>
      </c>
      <c r="AE19" s="84">
        <f>'BAR BB| Open rates'!AE19*0.8 + 35</f>
        <v>18355</v>
      </c>
      <c r="AF19" s="84">
        <f>'BAR BB| Open rates'!AF19*0.8 + 35</f>
        <v>19155</v>
      </c>
      <c r="AG19" s="84">
        <f>'BAR BB| Open rates'!AG19*0.8 + 35</f>
        <v>18355</v>
      </c>
      <c r="AH19" s="84">
        <f>'BAR BB| Open rates'!AH19*0.8 + 35</f>
        <v>18355</v>
      </c>
      <c r="AI19" s="84">
        <f>'BAR BB| Open rates'!AI19*0.8 + 35</f>
        <v>19155</v>
      </c>
      <c r="AJ19" s="84">
        <f>'BAR BB| Open rates'!AJ19*0.8 + 35</f>
        <v>19155</v>
      </c>
      <c r="AK19" s="84">
        <f>'BAR BB| Open rates'!AK19*0.8 + 35</f>
        <v>19955</v>
      </c>
      <c r="AL19" s="84">
        <f>'BAR BB| Open rates'!AL19*0.8 + 35</f>
        <v>19155</v>
      </c>
      <c r="AM19" s="84">
        <f>'BAR BB| Open rates'!AM19*0.8 + 35</f>
        <v>19955</v>
      </c>
      <c r="AN19" s="84">
        <f>'BAR BB| Open rates'!AN19*0.8 + 35</f>
        <v>19155</v>
      </c>
      <c r="AO19" s="84">
        <f>'BAR BB| Open rates'!AO19*0.8 + 35</f>
        <v>19955</v>
      </c>
      <c r="AP19" s="84">
        <f>'BAR BB| Open rates'!AP19*0.8 + 35</f>
        <v>19155</v>
      </c>
      <c r="AQ19" s="84">
        <f>'BAR BB| Open rates'!AQ19*0.8 + 35</f>
        <v>19155</v>
      </c>
      <c r="AR19" s="84">
        <f>'BAR BB| Open rates'!AR19*0.8 + 35</f>
        <v>14355</v>
      </c>
      <c r="AS19" s="84">
        <f>'BAR BB| Open rates'!AS19*0.8 + 35</f>
        <v>12755</v>
      </c>
      <c r="AT19" s="84">
        <f>'BAR BB| Open rates'!AT19*0.8 + 35</f>
        <v>13555</v>
      </c>
      <c r="AU19" s="84">
        <f>'BAR BB| Open rates'!AU19*0.8 + 35</f>
        <v>12755</v>
      </c>
      <c r="AV19" s="84">
        <f>'BAR BB| Open rates'!AV19*0.8 + 35</f>
        <v>13555</v>
      </c>
      <c r="AW19" s="84">
        <f>'BAR BB| Open rates'!AW19*0.8 + 35</f>
        <v>12755</v>
      </c>
      <c r="AX19" s="84">
        <f>'BAR BB| Open rates'!AX19*0.8 + 35</f>
        <v>13555</v>
      </c>
      <c r="AY19" s="84">
        <f>'BAR BB| Open rates'!AY19*0.8 + 35</f>
        <v>12755</v>
      </c>
      <c r="AZ19" s="84">
        <f>'BAR BB| Open rates'!AZ19*0.8 + 35</f>
        <v>13555</v>
      </c>
      <c r="BA19" s="84">
        <f>'BAR BB| Open rates'!BA19*0.8 + 35</f>
        <v>12755</v>
      </c>
    </row>
    <row r="20" spans="1:53"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row>
    <row r="21" spans="1:53" s="14" customFormat="1" ht="12" customHeight="1" x14ac:dyDescent="0.2">
      <c r="A21" s="42" t="s">
        <v>8</v>
      </c>
      <c r="B21" s="84">
        <f>'BAR BB| Open rates'!B21*0.8 + 35</f>
        <v>18355</v>
      </c>
      <c r="C21" s="84">
        <f>'BAR BB| Open rates'!C21*0.8 + 35</f>
        <v>18355</v>
      </c>
      <c r="D21" s="84">
        <f>'BAR BB| Open rates'!D21*0.8 + 35</f>
        <v>16515</v>
      </c>
      <c r="E21" s="84">
        <f>'BAR BB| Open rates'!E21*0.8 + 35</f>
        <v>17555</v>
      </c>
      <c r="F21" s="84">
        <f>'BAR BB| Open rates'!F21*0.8 + 35</f>
        <v>17555</v>
      </c>
      <c r="G21" s="84">
        <f>'BAR BB| Open rates'!G21*0.8 + 35</f>
        <v>17555</v>
      </c>
      <c r="H21" s="84">
        <f>'BAR BB| Open rates'!H21*0.8 + 35</f>
        <v>19155</v>
      </c>
      <c r="I21" s="84">
        <f>'BAR BB| Open rates'!I21*0.8 + 35</f>
        <v>16515</v>
      </c>
      <c r="J21" s="84">
        <f>'BAR BB| Open rates'!J21*0.8 + 35</f>
        <v>17555</v>
      </c>
      <c r="K21" s="84">
        <f>'BAR BB| Open rates'!K21*0.8 + 35</f>
        <v>16515</v>
      </c>
      <c r="L21" s="84">
        <f>'BAR BB| Open rates'!L21*0.8 + 35</f>
        <v>17555</v>
      </c>
      <c r="M21" s="84">
        <f>'BAR BB| Open rates'!M21*0.8 + 35</f>
        <v>17555</v>
      </c>
      <c r="N21" s="84">
        <f>'BAR BB| Open rates'!N21*0.8 + 35</f>
        <v>18355</v>
      </c>
      <c r="O21" s="84">
        <f>'BAR BB| Open rates'!O21*0.8 + 35</f>
        <v>18355</v>
      </c>
      <c r="P21" s="84">
        <f>'BAR BB| Open rates'!P21*0.8 + 35</f>
        <v>19955</v>
      </c>
      <c r="Q21" s="84">
        <f>'BAR BB| Open rates'!Q21*0.8 + 35</f>
        <v>18355</v>
      </c>
      <c r="R21" s="84">
        <f>'BAR BB| Open rates'!R21*0.8 + 35</f>
        <v>16515</v>
      </c>
      <c r="S21" s="84">
        <f>'BAR BB| Open rates'!S21*0.8 + 35</f>
        <v>16515</v>
      </c>
      <c r="T21" s="84">
        <f>'BAR BB| Open rates'!T21*0.8 + 35</f>
        <v>20755</v>
      </c>
      <c r="U21" s="84">
        <f>'BAR BB| Open rates'!U21*0.8 + 35</f>
        <v>18355</v>
      </c>
      <c r="V21" s="84">
        <f>'BAR BB| Open rates'!V21*0.8 + 35</f>
        <v>18355</v>
      </c>
      <c r="W21" s="84">
        <f>'BAR BB| Open rates'!W21*0.8 + 35</f>
        <v>19955</v>
      </c>
      <c r="X21" s="84">
        <f>'BAR BB| Open rates'!X21*0.8 + 35</f>
        <v>19955</v>
      </c>
      <c r="Y21" s="84">
        <f>'BAR BB| Open rates'!Y21*0.8 + 35</f>
        <v>23955</v>
      </c>
      <c r="Z21" s="84">
        <f>'BAR BB| Open rates'!Z21*0.8 + 35</f>
        <v>24755</v>
      </c>
      <c r="AA21" s="84">
        <f>'BAR BB| Open rates'!AA21*0.8 + 35</f>
        <v>23955</v>
      </c>
      <c r="AB21" s="84">
        <f>'BAR BB| Open rates'!AB21*0.8 + 35</f>
        <v>24755</v>
      </c>
      <c r="AC21" s="84">
        <f>'BAR BB| Open rates'!AC21*0.8 + 35</f>
        <v>23955</v>
      </c>
      <c r="AD21" s="84">
        <f>'BAR BB| Open rates'!AD21*0.8 + 35</f>
        <v>24755</v>
      </c>
      <c r="AE21" s="84">
        <f>'BAR BB| Open rates'!AE21*0.8 + 35</f>
        <v>23955</v>
      </c>
      <c r="AF21" s="84">
        <f>'BAR BB| Open rates'!AF21*0.8 + 35</f>
        <v>24755</v>
      </c>
      <c r="AG21" s="84">
        <f>'BAR BB| Open rates'!AG21*0.8 + 35</f>
        <v>23955</v>
      </c>
      <c r="AH21" s="84">
        <f>'BAR BB| Open rates'!AH21*0.8 + 35</f>
        <v>23955</v>
      </c>
      <c r="AI21" s="84">
        <f>'BAR BB| Open rates'!AI21*0.8 + 35</f>
        <v>24755</v>
      </c>
      <c r="AJ21" s="84">
        <f>'BAR BB| Open rates'!AJ21*0.8 + 35</f>
        <v>24755</v>
      </c>
      <c r="AK21" s="84">
        <f>'BAR BB| Open rates'!AK21*0.8 + 35</f>
        <v>25555</v>
      </c>
      <c r="AL21" s="84">
        <f>'BAR BB| Open rates'!AL21*0.8 + 35</f>
        <v>24755</v>
      </c>
      <c r="AM21" s="84">
        <f>'BAR BB| Open rates'!AM21*0.8 + 35</f>
        <v>25555</v>
      </c>
      <c r="AN21" s="84">
        <f>'BAR BB| Open rates'!AN21*0.8 + 35</f>
        <v>24755</v>
      </c>
      <c r="AO21" s="84">
        <f>'BAR BB| Open rates'!AO21*0.8 + 35</f>
        <v>25555</v>
      </c>
      <c r="AP21" s="84">
        <f>'BAR BB| Open rates'!AP21*0.8 + 35</f>
        <v>24755</v>
      </c>
      <c r="AQ21" s="84">
        <f>'BAR BB| Open rates'!AQ21*0.8 + 35</f>
        <v>24755</v>
      </c>
      <c r="AR21" s="84">
        <f>'BAR BB| Open rates'!AR21*0.8 + 35</f>
        <v>19155</v>
      </c>
      <c r="AS21" s="84">
        <f>'BAR BB| Open rates'!AS21*0.8 + 35</f>
        <v>17555</v>
      </c>
      <c r="AT21" s="84">
        <f>'BAR BB| Open rates'!AT21*0.8 + 35</f>
        <v>18355</v>
      </c>
      <c r="AU21" s="84">
        <f>'BAR BB| Open rates'!AU21*0.8 + 35</f>
        <v>17555</v>
      </c>
      <c r="AV21" s="84">
        <f>'BAR BB| Open rates'!AV21*0.8 + 35</f>
        <v>18355</v>
      </c>
      <c r="AW21" s="84">
        <f>'BAR BB| Open rates'!AW21*0.8 + 35</f>
        <v>17555</v>
      </c>
      <c r="AX21" s="84">
        <f>'BAR BB| Open rates'!AX21*0.8 + 35</f>
        <v>18355</v>
      </c>
      <c r="AY21" s="84">
        <f>'BAR BB| Open rates'!AY21*0.8 + 35</f>
        <v>17555</v>
      </c>
      <c r="AZ21" s="84">
        <f>'BAR BB| Open rates'!AZ21*0.8 + 35</f>
        <v>18355</v>
      </c>
      <c r="BA21" s="84">
        <f>'BAR BB| Open rates'!BA21*0.8 + 35</f>
        <v>17555</v>
      </c>
    </row>
    <row r="22" spans="1:53" s="14" customFormat="1" ht="12" hidden="1" customHeight="1" x14ac:dyDescent="0.2">
      <c r="A22" s="134" t="s">
        <v>158</v>
      </c>
    </row>
    <row r="23" spans="1:53" s="14" customFormat="1" ht="12" hidden="1" customHeight="1" x14ac:dyDescent="0.2">
      <c r="A23" s="42" t="s">
        <v>8</v>
      </c>
    </row>
    <row r="24" spans="1:53" s="14" customFormat="1" ht="12" customHeight="1" x14ac:dyDescent="0.2">
      <c r="A24" s="123"/>
    </row>
    <row r="25" spans="1:53" s="14" customFormat="1" ht="12.75" customHeight="1" x14ac:dyDescent="0.2">
      <c r="A25" s="216" t="s">
        <v>157</v>
      </c>
    </row>
    <row r="26" spans="1:53" s="14" customFormat="1" ht="12.75" customHeight="1" x14ac:dyDescent="0.2">
      <c r="A26" s="216"/>
    </row>
    <row r="27" spans="1:53" s="11" customFormat="1" ht="12.75" customHeight="1" x14ac:dyDescent="0.2">
      <c r="A27" s="216"/>
    </row>
    <row r="28" spans="1:53" s="1" customFormat="1" x14ac:dyDescent="0.2"/>
    <row r="29" spans="1:53" s="76" customFormat="1" ht="12.75" customHeight="1" x14ac:dyDescent="0.2">
      <c r="A29" s="137" t="s">
        <v>58</v>
      </c>
    </row>
    <row r="30" spans="1:53" s="108" customFormat="1" ht="35.25" customHeight="1" x14ac:dyDescent="0.2">
      <c r="A30" s="150" t="s">
        <v>163</v>
      </c>
    </row>
    <row r="31" spans="1:53" s="108" customFormat="1" ht="35.25" customHeight="1" x14ac:dyDescent="0.2">
      <c r="A31" s="150" t="s">
        <v>190</v>
      </c>
    </row>
    <row r="32" spans="1:53" s="108" customFormat="1" ht="35.25" customHeight="1" x14ac:dyDescent="0.2">
      <c r="A32" s="150" t="s">
        <v>164</v>
      </c>
    </row>
    <row r="33" spans="1:1" s="108" customFormat="1" ht="13.5" customHeight="1" x14ac:dyDescent="0.2">
      <c r="A33" s="150" t="s">
        <v>165</v>
      </c>
    </row>
    <row r="34" spans="1:1" s="108" customFormat="1" ht="35.25" customHeight="1" x14ac:dyDescent="0.2">
      <c r="A34" s="150" t="s">
        <v>162</v>
      </c>
    </row>
    <row r="35" spans="1:1" s="108" customFormat="1" ht="35.25" customHeight="1" x14ac:dyDescent="0.2">
      <c r="A35" s="145" t="s">
        <v>173</v>
      </c>
    </row>
    <row r="36" spans="1:1" s="13" customFormat="1" ht="18" customHeight="1" thickBot="1" x14ac:dyDescent="0.25"/>
    <row r="37" spans="1:1" s="76" customFormat="1" x14ac:dyDescent="0.2">
      <c r="A37" s="85" t="s">
        <v>65</v>
      </c>
    </row>
    <row r="38" spans="1:1" s="13" customFormat="1" ht="108" customHeight="1" x14ac:dyDescent="0.2">
      <c r="A38" s="217" t="s">
        <v>227</v>
      </c>
    </row>
    <row r="39" spans="1:1" x14ac:dyDescent="0.2">
      <c r="A39" s="218"/>
    </row>
    <row r="40" spans="1:1" x14ac:dyDescent="0.2">
      <c r="A40" s="218"/>
    </row>
    <row r="41" spans="1:1" x14ac:dyDescent="0.2">
      <c r="A41" s="218"/>
    </row>
    <row r="42" spans="1:1" x14ac:dyDescent="0.2">
      <c r="A42" s="218"/>
    </row>
    <row r="43" spans="1:1" x14ac:dyDescent="0.2">
      <c r="A43" s="218"/>
    </row>
    <row r="44" spans="1:1" x14ac:dyDescent="0.2">
      <c r="A44" s="218"/>
    </row>
    <row r="45" spans="1:1" x14ac:dyDescent="0.2">
      <c r="A45" s="218"/>
    </row>
    <row r="46" spans="1:1" x14ac:dyDescent="0.2">
      <c r="A46" s="218"/>
    </row>
    <row r="47" spans="1:1" x14ac:dyDescent="0.2">
      <c r="A47" s="218"/>
    </row>
    <row r="48" spans="1:1" x14ac:dyDescent="0.2">
      <c r="A48" s="218"/>
    </row>
    <row r="49" spans="1:1" x14ac:dyDescent="0.2">
      <c r="A49" s="218"/>
    </row>
    <row r="50" spans="1:1" x14ac:dyDescent="0.2">
      <c r="A50" s="218"/>
    </row>
    <row r="51" spans="1:1" x14ac:dyDescent="0.2">
      <c r="A51" s="218"/>
    </row>
  </sheetData>
  <mergeCells count="2">
    <mergeCell ref="A25:A27"/>
    <mergeCell ref="A38:A51"/>
  </mergeCells>
  <pageMargins left="0.7" right="0.7" top="0.75" bottom="0.75" header="0.3" footer="0.3"/>
  <pageSetup paperSize="9" orientation="portrait" horizontalDpi="4294967295" verticalDpi="4294967295"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297"/>
  <sheetViews>
    <sheetView workbookViewId="0">
      <pane xSplit="1" topLeftCell="B1" activePane="topRight" state="frozen"/>
      <selection activeCell="A10" sqref="A10"/>
      <selection pane="topRight" activeCell="D7" sqref="D7"/>
    </sheetView>
  </sheetViews>
  <sheetFormatPr defaultRowHeight="12.75" x14ac:dyDescent="0.2"/>
  <cols>
    <col min="1" max="1" width="43.85546875" style="5" customWidth="1"/>
    <col min="2" max="13" width="9.5703125" customWidth="1"/>
  </cols>
  <sheetData>
    <row r="1" spans="1:13" ht="24" x14ac:dyDescent="0.2">
      <c r="A1" s="47" t="s">
        <v>50</v>
      </c>
    </row>
    <row r="2" spans="1:13" ht="24" x14ac:dyDescent="0.2">
      <c r="A2" s="135" t="s">
        <v>275</v>
      </c>
    </row>
    <row r="3" spans="1:13" s="11" customFormat="1" ht="24.75" customHeight="1" x14ac:dyDescent="0.2">
      <c r="A3" s="212" t="s">
        <v>270</v>
      </c>
      <c r="B3" s="73">
        <f>'BAR BB| Open rates'!B3</f>
        <v>45401</v>
      </c>
      <c r="C3" s="195">
        <f>'BAR BB| Open rates'!C3</f>
        <v>45402</v>
      </c>
      <c r="D3" s="73">
        <f>'BAR BB| Open rates'!D3</f>
        <v>45403</v>
      </c>
      <c r="E3" s="73">
        <f>'BAR BB| Open rates'!E3</f>
        <v>45408</v>
      </c>
      <c r="F3" s="73">
        <f>'BAR BB| Open rates'!F3</f>
        <v>45413</v>
      </c>
      <c r="G3" s="73">
        <f>'BAR BB| Open rates'!G3</f>
        <v>45417</v>
      </c>
      <c r="H3" s="73">
        <f>'BAR BB| Open rates'!H3</f>
        <v>45421</v>
      </c>
      <c r="I3" s="73">
        <f>'BAR BB| Open rates'!I3</f>
        <v>45424</v>
      </c>
      <c r="J3" s="73">
        <f>'BAR BB| Open rates'!J3</f>
        <v>45429</v>
      </c>
      <c r="K3" s="73">
        <f>'BAR BB| Open rates'!K3</f>
        <v>45431</v>
      </c>
      <c r="L3" s="73">
        <f>'BAR BB| Open rates'!L3</f>
        <v>45436</v>
      </c>
      <c r="M3" s="73">
        <f>'BAR BB| Open rates'!M3</f>
        <v>45438</v>
      </c>
    </row>
    <row r="4" spans="1:13" s="11" customFormat="1" ht="21.75" customHeight="1" x14ac:dyDescent="0.2">
      <c r="A4" s="74"/>
      <c r="B4" s="73">
        <f>'BAR BB| Open rates'!B4</f>
        <v>45401</v>
      </c>
      <c r="C4" s="73">
        <f>'BAR BB| Open rates'!C4</f>
        <v>45402</v>
      </c>
      <c r="D4" s="73">
        <f>'BAR BB| Open rates'!D4</f>
        <v>45407</v>
      </c>
      <c r="E4" s="73">
        <f>'BAR BB| Open rates'!E4</f>
        <v>45412</v>
      </c>
      <c r="F4" s="73">
        <f>'BAR BB| Open rates'!F4</f>
        <v>45416</v>
      </c>
      <c r="G4" s="73">
        <f>'BAR BB| Open rates'!G4</f>
        <v>45420</v>
      </c>
      <c r="H4" s="73">
        <f>'BAR BB| Open rates'!H4</f>
        <v>45423</v>
      </c>
      <c r="I4" s="73">
        <f>'BAR BB| Open rates'!I4</f>
        <v>45428</v>
      </c>
      <c r="J4" s="73">
        <f>'BAR BB| Open rates'!J4</f>
        <v>45430</v>
      </c>
      <c r="K4" s="73">
        <f>'BAR BB| Open rates'!K4</f>
        <v>45435</v>
      </c>
      <c r="L4" s="73">
        <f>'BAR BB| Open rates'!L4</f>
        <v>45437</v>
      </c>
      <c r="M4" s="73">
        <f>'BAR BB| Open rates'!M4</f>
        <v>45442</v>
      </c>
    </row>
    <row r="5" spans="1:13" s="11" customFormat="1" x14ac:dyDescent="0.2">
      <c r="A5" s="33" t="s">
        <v>53</v>
      </c>
      <c r="B5" s="136"/>
      <c r="C5" s="136"/>
      <c r="D5" s="136"/>
      <c r="E5" s="136"/>
      <c r="F5" s="136"/>
      <c r="G5" s="136"/>
      <c r="H5" s="136"/>
      <c r="I5" s="136"/>
      <c r="J5" s="136"/>
      <c r="K5" s="136"/>
      <c r="L5" s="136"/>
      <c r="M5" s="136"/>
    </row>
    <row r="6" spans="1:13" s="11" customFormat="1" x14ac:dyDescent="0.2">
      <c r="A6" s="42">
        <v>1</v>
      </c>
      <c r="B6" s="84">
        <f>'BAR BB| Open rates'!B6*0.9*0.85+35</f>
        <v>6078.5</v>
      </c>
      <c r="C6" s="84">
        <f>'BAR BB| Open rates'!C6*0.9*0.85+35</f>
        <v>6078.5</v>
      </c>
      <c r="D6" s="84">
        <f>'BAR BB| Open rates'!D6*0.9*0.85+35</f>
        <v>4319</v>
      </c>
      <c r="E6" s="84">
        <f>'BAR BB| Open rates'!E6*0.9*0.85+35</f>
        <v>5313.5</v>
      </c>
      <c r="F6" s="84">
        <f>'BAR BB| Open rates'!F6*0.9*0.85+35</f>
        <v>5313.5</v>
      </c>
      <c r="G6" s="84">
        <f>'BAR BB| Open rates'!G6*0.9*0.85+35</f>
        <v>5313.5</v>
      </c>
      <c r="H6" s="84">
        <f>'BAR BB| Open rates'!H6*0.9*0.85+35</f>
        <v>6843.5</v>
      </c>
      <c r="I6" s="84">
        <f>'BAR BB| Open rates'!I6*0.9*0.85+35</f>
        <v>4319</v>
      </c>
      <c r="J6" s="84">
        <f>'BAR BB| Open rates'!J6*0.9*0.85+35</f>
        <v>5313.5</v>
      </c>
      <c r="K6" s="84">
        <f>'BAR BB| Open rates'!K6*0.9*0.85+35</f>
        <v>4319</v>
      </c>
      <c r="L6" s="84">
        <f>'BAR BB| Open rates'!L6*0.9*0.85+35</f>
        <v>5313.5</v>
      </c>
      <c r="M6" s="84">
        <f>'BAR BB| Open rates'!M6*0.9*0.85+35</f>
        <v>5313.5</v>
      </c>
    </row>
    <row r="7" spans="1:13" s="11" customFormat="1" x14ac:dyDescent="0.2">
      <c r="A7" s="42">
        <v>2</v>
      </c>
      <c r="B7" s="84">
        <f>'BAR BB| Open rates'!B7*0.9*0.85+35</f>
        <v>6996.5</v>
      </c>
      <c r="C7" s="84">
        <f>'BAR BB| Open rates'!C7*0.9*0.85+35</f>
        <v>6996.5</v>
      </c>
      <c r="D7" s="84">
        <f>'BAR BB| Open rates'!D7*0.9*0.85+35</f>
        <v>5237</v>
      </c>
      <c r="E7" s="84">
        <f>'BAR BB| Open rates'!E7*0.9*0.85+35</f>
        <v>6231.5</v>
      </c>
      <c r="F7" s="84">
        <f>'BAR BB| Open rates'!F7*0.9*0.85+35</f>
        <v>6231.5</v>
      </c>
      <c r="G7" s="84">
        <f>'BAR BB| Open rates'!G7*0.9*0.85+35</f>
        <v>6231.5</v>
      </c>
      <c r="H7" s="84">
        <f>'BAR BB| Open rates'!H7*0.9*0.85+35</f>
        <v>7761.5</v>
      </c>
      <c r="I7" s="84">
        <f>'BAR BB| Open rates'!I7*0.9*0.85+35</f>
        <v>5237</v>
      </c>
      <c r="J7" s="84">
        <f>'BAR BB| Open rates'!J7*0.9*0.85+35</f>
        <v>6231.5</v>
      </c>
      <c r="K7" s="84">
        <f>'BAR BB| Open rates'!K7*0.9*0.85+35</f>
        <v>5237</v>
      </c>
      <c r="L7" s="84">
        <f>'BAR BB| Open rates'!L7*0.9*0.85+35</f>
        <v>6231.5</v>
      </c>
      <c r="M7" s="84">
        <f>'BAR BB| Open rates'!M7*0.9*0.85+35</f>
        <v>6231.5</v>
      </c>
    </row>
    <row r="8" spans="1:13" s="11" customFormat="1" x14ac:dyDescent="0.2">
      <c r="A8" s="33" t="s">
        <v>54</v>
      </c>
      <c r="B8" s="84"/>
      <c r="C8" s="84"/>
      <c r="D8" s="84"/>
      <c r="E8" s="84"/>
      <c r="F8" s="84"/>
      <c r="G8" s="84"/>
      <c r="H8" s="84"/>
      <c r="I8" s="84"/>
      <c r="J8" s="84"/>
      <c r="K8" s="84"/>
      <c r="L8" s="84"/>
      <c r="M8" s="84"/>
    </row>
    <row r="9" spans="1:13" s="11" customFormat="1" x14ac:dyDescent="0.2">
      <c r="A9" s="42">
        <v>1</v>
      </c>
      <c r="B9" s="84">
        <f>'BAR BB| Open rates'!B9*0.9*0.85+35</f>
        <v>7608.5</v>
      </c>
      <c r="C9" s="84">
        <f>'BAR BB| Open rates'!C9*0.9*0.85+35</f>
        <v>7608.5</v>
      </c>
      <c r="D9" s="84">
        <f>'BAR BB| Open rates'!D9*0.9*0.85+35</f>
        <v>5849</v>
      </c>
      <c r="E9" s="84">
        <f>'BAR BB| Open rates'!E9*0.9*0.85+35</f>
        <v>6843.5</v>
      </c>
      <c r="F9" s="84">
        <f>'BAR BB| Open rates'!F9*0.9*0.85+35</f>
        <v>6843.5</v>
      </c>
      <c r="G9" s="84">
        <f>'BAR BB| Open rates'!G9*0.9*0.85+35</f>
        <v>6843.5</v>
      </c>
      <c r="H9" s="84">
        <f>'BAR BB| Open rates'!H9*0.9*0.85+35</f>
        <v>8373.5</v>
      </c>
      <c r="I9" s="84">
        <f>'BAR BB| Open rates'!I9*0.9*0.85+35</f>
        <v>5849</v>
      </c>
      <c r="J9" s="84">
        <f>'BAR BB| Open rates'!J9*0.9*0.85+35</f>
        <v>6843.5</v>
      </c>
      <c r="K9" s="84">
        <f>'BAR BB| Open rates'!K9*0.9*0.85+35</f>
        <v>5849</v>
      </c>
      <c r="L9" s="84">
        <f>'BAR BB| Open rates'!L9*0.9*0.85+35</f>
        <v>6843.5</v>
      </c>
      <c r="M9" s="84">
        <f>'BAR BB| Open rates'!M9*0.9*0.85+35</f>
        <v>6843.5</v>
      </c>
    </row>
    <row r="10" spans="1:13" s="11" customFormat="1" x14ac:dyDescent="0.2">
      <c r="A10" s="42">
        <v>2</v>
      </c>
      <c r="B10" s="84">
        <f>'BAR BB| Open rates'!B10*0.9*0.85+35</f>
        <v>8526.5</v>
      </c>
      <c r="C10" s="84">
        <f>'BAR BB| Open rates'!C10*0.9*0.85+35</f>
        <v>8526.5</v>
      </c>
      <c r="D10" s="84">
        <f>'BAR BB| Open rates'!D10*0.9*0.85+35</f>
        <v>6767</v>
      </c>
      <c r="E10" s="84">
        <f>'BAR BB| Open rates'!E10*0.9*0.85+35</f>
        <v>7761.5</v>
      </c>
      <c r="F10" s="84">
        <f>'BAR BB| Open rates'!F10*0.9*0.85+35</f>
        <v>7761.5</v>
      </c>
      <c r="G10" s="84">
        <f>'BAR BB| Open rates'!G10*0.9*0.85+35</f>
        <v>7761.5</v>
      </c>
      <c r="H10" s="84">
        <f>'BAR BB| Open rates'!H10*0.9*0.85+35</f>
        <v>9291.5</v>
      </c>
      <c r="I10" s="84">
        <f>'BAR BB| Open rates'!I10*0.9*0.85+35</f>
        <v>6767</v>
      </c>
      <c r="J10" s="84">
        <f>'BAR BB| Open rates'!J10*0.9*0.85+35</f>
        <v>7761.5</v>
      </c>
      <c r="K10" s="84">
        <f>'BAR BB| Open rates'!K10*0.9*0.85+35</f>
        <v>6767</v>
      </c>
      <c r="L10" s="84">
        <f>'BAR BB| Open rates'!L10*0.9*0.85+35</f>
        <v>7761.5</v>
      </c>
      <c r="M10" s="84">
        <f>'BAR BB| Open rates'!M10*0.9*0.85+35</f>
        <v>7761.5</v>
      </c>
    </row>
    <row r="11" spans="1:13" s="11" customFormat="1" x14ac:dyDescent="0.2">
      <c r="A11" s="33" t="s">
        <v>151</v>
      </c>
      <c r="B11" s="84"/>
      <c r="C11" s="84"/>
      <c r="D11" s="84"/>
      <c r="E11" s="84"/>
      <c r="F11" s="84"/>
      <c r="G11" s="84"/>
      <c r="H11" s="84"/>
      <c r="I11" s="84"/>
      <c r="J11" s="84"/>
      <c r="K11" s="84"/>
      <c r="L11" s="84"/>
      <c r="M11" s="84"/>
    </row>
    <row r="12" spans="1:13" s="11" customFormat="1" x14ac:dyDescent="0.2">
      <c r="A12" s="42">
        <v>1</v>
      </c>
      <c r="B12" s="84">
        <f>'BAR BB| Open rates'!B12*0.9*0.85+35</f>
        <v>8373.5</v>
      </c>
      <c r="C12" s="84">
        <f>'BAR BB| Open rates'!C12*0.9*0.85+35</f>
        <v>8373.5</v>
      </c>
      <c r="D12" s="84">
        <f>'BAR BB| Open rates'!D12*0.9*0.85+35</f>
        <v>6614</v>
      </c>
      <c r="E12" s="84">
        <f>'BAR BB| Open rates'!E12*0.9*0.85+35</f>
        <v>7608.5</v>
      </c>
      <c r="F12" s="84">
        <f>'BAR BB| Open rates'!F12*0.9*0.85+35</f>
        <v>7608.5</v>
      </c>
      <c r="G12" s="84">
        <f>'BAR BB| Open rates'!G12*0.9*0.85+35</f>
        <v>7608.5</v>
      </c>
      <c r="H12" s="84">
        <f>'BAR BB| Open rates'!H12*0.9*0.85+35</f>
        <v>9138.5</v>
      </c>
      <c r="I12" s="84">
        <f>'BAR BB| Open rates'!I12*0.9*0.85+35</f>
        <v>6614</v>
      </c>
      <c r="J12" s="84">
        <f>'BAR BB| Open rates'!J12*0.9*0.85+35</f>
        <v>7608.5</v>
      </c>
      <c r="K12" s="84">
        <f>'BAR BB| Open rates'!K12*0.9*0.85+35</f>
        <v>6614</v>
      </c>
      <c r="L12" s="84">
        <f>'BAR BB| Open rates'!L12*0.9*0.85+35</f>
        <v>7608.5</v>
      </c>
      <c r="M12" s="84">
        <f>'BAR BB| Open rates'!M12*0.9*0.85+35</f>
        <v>7608.5</v>
      </c>
    </row>
    <row r="13" spans="1:13" s="11" customFormat="1" x14ac:dyDescent="0.2">
      <c r="A13" s="42">
        <v>2</v>
      </c>
      <c r="B13" s="84">
        <f>'BAR BB| Open rates'!B13*0.9*0.85+35</f>
        <v>9291.5</v>
      </c>
      <c r="C13" s="84">
        <f>'BAR BB| Open rates'!C13*0.9*0.85+35</f>
        <v>9291.5</v>
      </c>
      <c r="D13" s="84">
        <f>'BAR BB| Open rates'!D13*0.9*0.85+35</f>
        <v>7532</v>
      </c>
      <c r="E13" s="84">
        <f>'BAR BB| Open rates'!E13*0.9*0.85+35</f>
        <v>8526.5</v>
      </c>
      <c r="F13" s="84">
        <f>'BAR BB| Open rates'!F13*0.9*0.85+35</f>
        <v>8526.5</v>
      </c>
      <c r="G13" s="84">
        <f>'BAR BB| Open rates'!G13*0.9*0.85+35</f>
        <v>8526.5</v>
      </c>
      <c r="H13" s="84">
        <f>'BAR BB| Open rates'!H13*0.9*0.85+35</f>
        <v>10056.5</v>
      </c>
      <c r="I13" s="84">
        <f>'BAR BB| Open rates'!I13*0.9*0.85+35</f>
        <v>7532</v>
      </c>
      <c r="J13" s="84">
        <f>'BAR BB| Open rates'!J13*0.9*0.85+35</f>
        <v>8526.5</v>
      </c>
      <c r="K13" s="84">
        <f>'BAR BB| Open rates'!K13*0.9*0.85+35</f>
        <v>7532</v>
      </c>
      <c r="L13" s="84">
        <f>'BAR BB| Open rates'!L13*0.9*0.85+35</f>
        <v>8526.5</v>
      </c>
      <c r="M13" s="84">
        <f>'BAR BB| Open rates'!M13*0.9*0.85+35</f>
        <v>8526.5</v>
      </c>
    </row>
    <row r="14" spans="1:13" s="11" customFormat="1" x14ac:dyDescent="0.2">
      <c r="A14" s="213"/>
    </row>
    <row r="15" spans="1:13" x14ac:dyDescent="0.2">
      <c r="A15" s="216" t="s">
        <v>157</v>
      </c>
    </row>
    <row r="16" spans="1:13" x14ac:dyDescent="0.2">
      <c r="A16" s="216"/>
    </row>
    <row r="17" spans="1:7" x14ac:dyDescent="0.2">
      <c r="A17" s="123"/>
    </row>
    <row r="18" spans="1:7" s="11" customFormat="1" ht="18" customHeight="1" x14ac:dyDescent="0.2">
      <c r="A18" s="247" t="s">
        <v>247</v>
      </c>
      <c r="B18" s="248"/>
      <c r="C18" s="248"/>
      <c r="D18" s="248"/>
      <c r="E18" s="248"/>
      <c r="F18" s="248"/>
      <c r="G18" s="248"/>
    </row>
    <row r="19" spans="1:7" s="11" customFormat="1" ht="22.5" customHeight="1" x14ac:dyDescent="0.2">
      <c r="A19" s="247"/>
      <c r="B19" s="248"/>
      <c r="C19" s="248"/>
      <c r="D19" s="248"/>
      <c r="E19" s="248"/>
      <c r="F19" s="248"/>
      <c r="G19" s="248"/>
    </row>
    <row r="20" spans="1:7" s="11" customFormat="1" ht="21.75" customHeight="1" x14ac:dyDescent="0.2">
      <c r="A20" s="247"/>
      <c r="B20" s="248"/>
      <c r="C20" s="248"/>
      <c r="D20" s="248"/>
      <c r="E20" s="248"/>
      <c r="F20" s="248"/>
      <c r="G20" s="248"/>
    </row>
    <row r="21" spans="1:7" s="11" customFormat="1" ht="12.75" customHeight="1" x14ac:dyDescent="0.2">
      <c r="A21" s="247"/>
      <c r="B21" s="248"/>
      <c r="C21" s="248"/>
      <c r="D21" s="248"/>
      <c r="E21" s="248"/>
      <c r="F21" s="248"/>
      <c r="G21" s="248"/>
    </row>
    <row r="22" spans="1:7" ht="12.75" customHeight="1" x14ac:dyDescent="0.2">
      <c r="A22"/>
    </row>
    <row r="23" spans="1:7" x14ac:dyDescent="0.2">
      <c r="A23" s="135" t="s">
        <v>80</v>
      </c>
    </row>
    <row r="24" spans="1:7" ht="24" x14ac:dyDescent="0.2">
      <c r="A24" s="138" t="s">
        <v>248</v>
      </c>
    </row>
    <row r="25" spans="1:7" ht="24" x14ac:dyDescent="0.2">
      <c r="A25" s="138" t="s">
        <v>249</v>
      </c>
    </row>
    <row r="26" spans="1:7" x14ac:dyDescent="0.2">
      <c r="A26" s="22"/>
    </row>
    <row r="27" spans="1:7" x14ac:dyDescent="0.2">
      <c r="A27" s="137" t="s">
        <v>58</v>
      </c>
    </row>
    <row r="28" spans="1:7" ht="24" x14ac:dyDescent="0.2">
      <c r="A28" s="173" t="s">
        <v>180</v>
      </c>
    </row>
    <row r="29" spans="1:7" s="155" customFormat="1" ht="35.25" customHeight="1" x14ac:dyDescent="0.2">
      <c r="A29" s="138" t="s">
        <v>163</v>
      </c>
    </row>
    <row r="30" spans="1:7" s="155" customFormat="1" ht="35.25" customHeight="1" x14ac:dyDescent="0.2">
      <c r="A30" s="150" t="s">
        <v>190</v>
      </c>
    </row>
    <row r="31" spans="1:7" s="155" customFormat="1" ht="35.25" customHeight="1" x14ac:dyDescent="0.2">
      <c r="A31" s="138" t="s">
        <v>164</v>
      </c>
    </row>
    <row r="32" spans="1:7"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181</v>
      </c>
    </row>
    <row r="36" spans="1:1" ht="72" customHeight="1" x14ac:dyDescent="0.2">
      <c r="A36" s="174" t="s">
        <v>103</v>
      </c>
    </row>
    <row r="37" spans="1:1" ht="17.25" customHeight="1" x14ac:dyDescent="0.2">
      <c r="A37" s="194"/>
    </row>
    <row r="38" spans="1:1" ht="17.25" customHeight="1" x14ac:dyDescent="0.2">
      <c r="A38" s="244" t="s">
        <v>272</v>
      </c>
    </row>
    <row r="39" spans="1:1" ht="17.25" customHeight="1" x14ac:dyDescent="0.2">
      <c r="A39" s="245"/>
    </row>
    <row r="40" spans="1:1" ht="17.25" customHeight="1" x14ac:dyDescent="0.2">
      <c r="A40" s="246"/>
    </row>
    <row r="41" spans="1:1" x14ac:dyDescent="0.2">
      <c r="A41" s="146"/>
    </row>
    <row r="42" spans="1:1" ht="36" x14ac:dyDescent="0.2">
      <c r="A42" s="178" t="s">
        <v>182</v>
      </c>
    </row>
    <row r="43" spans="1:1" s="11" customFormat="1" ht="27.75" customHeight="1" x14ac:dyDescent="0.2">
      <c r="A43" s="175" t="s">
        <v>250</v>
      </c>
    </row>
    <row r="44" spans="1:1" x14ac:dyDescent="0.2">
      <c r="A44" s="13"/>
    </row>
    <row r="45" spans="1:1" x14ac:dyDescent="0.2">
      <c r="A45" s="139" t="s">
        <v>65</v>
      </c>
    </row>
    <row r="46" spans="1:1" ht="48" x14ac:dyDescent="0.2">
      <c r="A46" s="144" t="s">
        <v>104</v>
      </c>
    </row>
    <row r="47" spans="1:1" ht="36" x14ac:dyDescent="0.2">
      <c r="A47" s="144" t="s">
        <v>105</v>
      </c>
    </row>
    <row r="48" spans="1:1" x14ac:dyDescent="0.2">
      <c r="A48" s="133"/>
    </row>
    <row r="49" spans="1:1" ht="26.25" x14ac:dyDescent="0.2">
      <c r="A49" s="137" t="s">
        <v>273</v>
      </c>
    </row>
    <row r="50" spans="1:1" x14ac:dyDescent="0.2">
      <c r="A50" s="143"/>
    </row>
    <row r="51" spans="1:1" s="11" customFormat="1" ht="36" x14ac:dyDescent="0.2">
      <c r="A51" s="183" t="s">
        <v>251</v>
      </c>
    </row>
    <row r="52" spans="1:1" s="11" customFormat="1" x14ac:dyDescent="0.2">
      <c r="A52" s="176" t="s">
        <v>183</v>
      </c>
    </row>
    <row r="53" spans="1:1" s="11" customFormat="1" ht="12.75" customHeight="1" x14ac:dyDescent="0.2">
      <c r="A53" s="176"/>
    </row>
    <row r="54" spans="1:1" s="11" customFormat="1" ht="24" x14ac:dyDescent="0.2">
      <c r="A54" s="183" t="s">
        <v>252</v>
      </c>
    </row>
    <row r="55" spans="1:1" s="11" customFormat="1" x14ac:dyDescent="0.2">
      <c r="A55" s="184" t="s">
        <v>253</v>
      </c>
    </row>
    <row r="56" spans="1:1" s="11" customFormat="1" ht="13.5" customHeight="1" x14ac:dyDescent="0.2">
      <c r="A56" s="144"/>
    </row>
    <row r="57" spans="1:1" s="11" customFormat="1" ht="24" x14ac:dyDescent="0.2">
      <c r="A57" s="183" t="s">
        <v>254</v>
      </c>
    </row>
    <row r="58" spans="1:1" s="11" customFormat="1" x14ac:dyDescent="0.2">
      <c r="A58" s="184" t="s">
        <v>255</v>
      </c>
    </row>
    <row r="59" spans="1:1" s="11" customFormat="1" ht="12.75" customHeight="1" x14ac:dyDescent="0.2">
      <c r="A59" s="144"/>
    </row>
    <row r="60" spans="1:1" s="11" customFormat="1" x14ac:dyDescent="0.2">
      <c r="A60" s="183" t="s">
        <v>216</v>
      </c>
    </row>
    <row r="61" spans="1:1" s="11" customFormat="1" x14ac:dyDescent="0.2">
      <c r="A61" s="176" t="s">
        <v>185</v>
      </c>
    </row>
    <row r="62" spans="1:1" s="11" customFormat="1" x14ac:dyDescent="0.2">
      <c r="A62" s="182"/>
    </row>
    <row r="63" spans="1:1" s="11" customFormat="1" ht="23.25" customHeight="1" x14ac:dyDescent="0.2">
      <c r="A63" s="183" t="s">
        <v>256</v>
      </c>
    </row>
    <row r="64" spans="1:1" s="11" customFormat="1" x14ac:dyDescent="0.2">
      <c r="A64" s="184" t="s">
        <v>257</v>
      </c>
    </row>
    <row r="65" spans="1:1" s="11" customFormat="1" x14ac:dyDescent="0.2">
      <c r="A65" s="184"/>
    </row>
    <row r="66" spans="1:1" s="11" customFormat="1" x14ac:dyDescent="0.2">
      <c r="A66" s="183" t="s">
        <v>258</v>
      </c>
    </row>
    <row r="67" spans="1:1" s="11" customFormat="1" x14ac:dyDescent="0.2">
      <c r="A67" s="184" t="s">
        <v>259</v>
      </c>
    </row>
    <row r="68" spans="1:1" s="11" customFormat="1" x14ac:dyDescent="0.2">
      <c r="A68" s="176"/>
    </row>
    <row r="69" spans="1:1" ht="24" x14ac:dyDescent="0.2">
      <c r="A69" s="135" t="s">
        <v>274</v>
      </c>
    </row>
    <row r="70" spans="1:1" s="11" customFormat="1" ht="24" x14ac:dyDescent="0.2">
      <c r="A70" s="183" t="s">
        <v>260</v>
      </c>
    </row>
    <row r="71" spans="1:1" s="11" customFormat="1" x14ac:dyDescent="0.2">
      <c r="A71" s="176" t="s">
        <v>184</v>
      </c>
    </row>
    <row r="72" spans="1:1" s="11" customFormat="1" x14ac:dyDescent="0.2">
      <c r="A72" s="144"/>
    </row>
    <row r="73" spans="1:1" s="11" customFormat="1" ht="30" customHeight="1" x14ac:dyDescent="0.2">
      <c r="A73" s="183" t="s">
        <v>261</v>
      </c>
    </row>
    <row r="74" spans="1:1" s="11" customFormat="1" x14ac:dyDescent="0.2">
      <c r="A74" s="176" t="s">
        <v>262</v>
      </c>
    </row>
    <row r="75" spans="1:1" s="11" customFormat="1" x14ac:dyDescent="0.2">
      <c r="A75" s="144"/>
    </row>
    <row r="76" spans="1:1" s="11" customFormat="1" ht="24" x14ac:dyDescent="0.2">
      <c r="A76" s="183" t="s">
        <v>263</v>
      </c>
    </row>
    <row r="77" spans="1:1" s="11" customFormat="1" x14ac:dyDescent="0.2">
      <c r="A77" s="176" t="s">
        <v>264</v>
      </c>
    </row>
    <row r="78" spans="1:1" s="11" customFormat="1" x14ac:dyDescent="0.2">
      <c r="A78" s="144"/>
    </row>
    <row r="79" spans="1:1" s="11" customFormat="1" x14ac:dyDescent="0.2">
      <c r="A79" s="183" t="s">
        <v>220</v>
      </c>
    </row>
    <row r="80" spans="1:1" s="11" customFormat="1" x14ac:dyDescent="0.2">
      <c r="A80" s="176" t="s">
        <v>186</v>
      </c>
    </row>
    <row r="81" spans="1:1" s="11" customFormat="1" x14ac:dyDescent="0.2">
      <c r="A81" s="144"/>
    </row>
    <row r="82" spans="1:1" s="11" customFormat="1" ht="24" x14ac:dyDescent="0.2">
      <c r="A82" s="183" t="s">
        <v>265</v>
      </c>
    </row>
    <row r="83" spans="1:1" s="11" customFormat="1" x14ac:dyDescent="0.2">
      <c r="A83" s="176" t="s">
        <v>266</v>
      </c>
    </row>
    <row r="84" spans="1:1" x14ac:dyDescent="0.2">
      <c r="A84" s="143"/>
    </row>
    <row r="85" spans="1:1" x14ac:dyDescent="0.2">
      <c r="A85" s="183" t="s">
        <v>267</v>
      </c>
    </row>
    <row r="86" spans="1:1" x14ac:dyDescent="0.2">
      <c r="A86" s="176" t="s">
        <v>259</v>
      </c>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3">
    <mergeCell ref="A15:A16"/>
    <mergeCell ref="A38:A40"/>
    <mergeCell ref="A18:G21"/>
  </mergeCells>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297"/>
  <sheetViews>
    <sheetView workbookViewId="0">
      <pane xSplit="1" topLeftCell="B1" activePane="topRight" state="frozen"/>
      <selection activeCell="A10" sqref="A10"/>
      <selection pane="topRight" activeCell="C8" sqref="C8"/>
    </sheetView>
  </sheetViews>
  <sheetFormatPr defaultRowHeight="12.75" x14ac:dyDescent="0.2"/>
  <cols>
    <col min="1" max="1" width="43.85546875" style="5" customWidth="1"/>
    <col min="2" max="12" width="9.5703125" customWidth="1"/>
    <col min="13" max="13" width="10" customWidth="1"/>
  </cols>
  <sheetData>
    <row r="1" spans="1:13" ht="24" x14ac:dyDescent="0.2">
      <c r="A1" s="47" t="s">
        <v>50</v>
      </c>
    </row>
    <row r="2" spans="1:13" ht="24" x14ac:dyDescent="0.2">
      <c r="A2" s="135" t="s">
        <v>275</v>
      </c>
    </row>
    <row r="3" spans="1:13" s="11" customFormat="1" ht="21.75" customHeight="1" x14ac:dyDescent="0.2">
      <c r="A3" s="212" t="s">
        <v>187</v>
      </c>
      <c r="B3" s="73">
        <f>'BAR BB| Open rates'!B3</f>
        <v>45401</v>
      </c>
      <c r="C3" s="195">
        <f>'BAR BB| Open rates'!C3</f>
        <v>45402</v>
      </c>
      <c r="D3" s="73">
        <f>'BAR BB| Open rates'!D3</f>
        <v>45403</v>
      </c>
      <c r="E3" s="73">
        <f>'BAR BB| Open rates'!E3</f>
        <v>45408</v>
      </c>
      <c r="F3" s="73">
        <f>'BAR BB| Open rates'!F3</f>
        <v>45413</v>
      </c>
      <c r="G3" s="73">
        <f>'BAR BB| Open rates'!G3</f>
        <v>45417</v>
      </c>
      <c r="H3" s="73">
        <f>'BAR BB| Open rates'!H3</f>
        <v>45421</v>
      </c>
      <c r="I3" s="73">
        <f>'BAR BB| Open rates'!I3</f>
        <v>45424</v>
      </c>
      <c r="J3" s="73">
        <f>'BAR BB| Open rates'!J3</f>
        <v>45429</v>
      </c>
      <c r="K3" s="73">
        <f>'BAR BB| Open rates'!K3</f>
        <v>45431</v>
      </c>
      <c r="L3" s="73">
        <f>'BAR BB| Open rates'!L3</f>
        <v>45436</v>
      </c>
      <c r="M3" s="73">
        <f>'BAR BB| Open rates'!M3</f>
        <v>45438</v>
      </c>
    </row>
    <row r="4" spans="1:13" s="11" customFormat="1" ht="21.75" customHeight="1" x14ac:dyDescent="0.2">
      <c r="A4" s="74"/>
      <c r="B4" s="73">
        <f>'BAR BB| Open rates'!B4</f>
        <v>45401</v>
      </c>
      <c r="C4" s="73">
        <f>'BAR BB| Open rates'!C4</f>
        <v>45402</v>
      </c>
      <c r="D4" s="73">
        <f>'BAR BB| Open rates'!D4</f>
        <v>45407</v>
      </c>
      <c r="E4" s="73">
        <f>'BAR BB| Open rates'!E4</f>
        <v>45412</v>
      </c>
      <c r="F4" s="73">
        <f>'BAR BB| Open rates'!F4</f>
        <v>45416</v>
      </c>
      <c r="G4" s="73">
        <f>'BAR BB| Open rates'!G4</f>
        <v>45420</v>
      </c>
      <c r="H4" s="73">
        <f>'BAR BB| Open rates'!H4</f>
        <v>45423</v>
      </c>
      <c r="I4" s="73">
        <f>'BAR BB| Open rates'!I4</f>
        <v>45428</v>
      </c>
      <c r="J4" s="73">
        <f>'BAR BB| Open rates'!J4</f>
        <v>45430</v>
      </c>
      <c r="K4" s="73">
        <f>'BAR BB| Open rates'!K4</f>
        <v>45435</v>
      </c>
      <c r="L4" s="73">
        <f>'BAR BB| Open rates'!L4</f>
        <v>45437</v>
      </c>
      <c r="M4" s="73">
        <f>'BAR BB| Open rates'!M4</f>
        <v>45442</v>
      </c>
    </row>
    <row r="5" spans="1:13" s="11" customFormat="1" x14ac:dyDescent="0.2">
      <c r="A5" s="33" t="s">
        <v>53</v>
      </c>
      <c r="B5" s="136"/>
      <c r="C5" s="136"/>
      <c r="D5" s="136"/>
      <c r="E5" s="136"/>
      <c r="F5" s="136"/>
      <c r="G5" s="136"/>
      <c r="H5" s="136"/>
      <c r="I5" s="136"/>
      <c r="J5" s="136"/>
      <c r="K5" s="136"/>
      <c r="L5" s="136"/>
      <c r="M5" s="136"/>
    </row>
    <row r="6" spans="1:13" s="11" customFormat="1" x14ac:dyDescent="0.2">
      <c r="A6" s="42">
        <v>1</v>
      </c>
      <c r="B6" s="84">
        <f>'BAR BB| Open rates'!B6*0.9*0.9</f>
        <v>6399</v>
      </c>
      <c r="C6" s="84">
        <f>'BAR BB| Open rates'!C6*0.9*0.9</f>
        <v>6399</v>
      </c>
      <c r="D6" s="84">
        <f>'BAR BB| Open rates'!D6*0.9*0.9</f>
        <v>4536</v>
      </c>
      <c r="E6" s="84">
        <f>'BAR BB| Open rates'!E6*0.9*0.9</f>
        <v>5589</v>
      </c>
      <c r="F6" s="84">
        <f>'BAR BB| Open rates'!F6*0.9*0.9</f>
        <v>5589</v>
      </c>
      <c r="G6" s="84">
        <f>'BAR BB| Open rates'!G6*0.9*0.9</f>
        <v>5589</v>
      </c>
      <c r="H6" s="84">
        <f>'BAR BB| Open rates'!H6*0.9*0.9</f>
        <v>7209</v>
      </c>
      <c r="I6" s="84">
        <f>'BAR BB| Open rates'!I6*0.9*0.9</f>
        <v>4536</v>
      </c>
      <c r="J6" s="84">
        <f>'BAR BB| Open rates'!J6*0.9*0.9</f>
        <v>5589</v>
      </c>
      <c r="K6" s="84">
        <f>'BAR BB| Open rates'!K6*0.9*0.9</f>
        <v>4536</v>
      </c>
      <c r="L6" s="84">
        <f>'BAR BB| Open rates'!L6*0.9*0.9</f>
        <v>5589</v>
      </c>
      <c r="M6" s="84">
        <f>'BAR BB| Open rates'!M6*0.9*0.9</f>
        <v>5589</v>
      </c>
    </row>
    <row r="7" spans="1:13" s="11" customFormat="1" x14ac:dyDescent="0.2">
      <c r="A7" s="42">
        <v>2</v>
      </c>
      <c r="B7" s="84">
        <f>'BAR BB| Open rates'!B7*0.9*0.9</f>
        <v>7371</v>
      </c>
      <c r="C7" s="84">
        <f>'BAR BB| Open rates'!C7*0.9*0.9</f>
        <v>7371</v>
      </c>
      <c r="D7" s="84">
        <f>'BAR BB| Open rates'!D7*0.9*0.9</f>
        <v>5508</v>
      </c>
      <c r="E7" s="84">
        <f>'BAR BB| Open rates'!E7*0.9*0.9</f>
        <v>6561</v>
      </c>
      <c r="F7" s="84">
        <f>'BAR BB| Open rates'!F7*0.9*0.9</f>
        <v>6561</v>
      </c>
      <c r="G7" s="84">
        <f>'BAR BB| Open rates'!G7*0.9*0.9</f>
        <v>6561</v>
      </c>
      <c r="H7" s="84">
        <f>'BAR BB| Open rates'!H7*0.9*0.9</f>
        <v>8181</v>
      </c>
      <c r="I7" s="84">
        <f>'BAR BB| Open rates'!I7*0.9*0.9</f>
        <v>5508</v>
      </c>
      <c r="J7" s="84">
        <f>'BAR BB| Open rates'!J7*0.9*0.9</f>
        <v>6561</v>
      </c>
      <c r="K7" s="84">
        <f>'BAR BB| Open rates'!K7*0.9*0.9</f>
        <v>5508</v>
      </c>
      <c r="L7" s="84">
        <f>'BAR BB| Open rates'!L7*0.9*0.9</f>
        <v>6561</v>
      </c>
      <c r="M7" s="84">
        <f>'BAR BB| Open rates'!M7*0.9*0.9</f>
        <v>6561</v>
      </c>
    </row>
    <row r="8" spans="1:13" s="11" customFormat="1" x14ac:dyDescent="0.2">
      <c r="A8" s="33" t="s">
        <v>54</v>
      </c>
      <c r="B8" s="84"/>
      <c r="C8" s="84"/>
      <c r="D8" s="84"/>
      <c r="E8" s="84"/>
      <c r="F8" s="84"/>
      <c r="G8" s="84"/>
      <c r="H8" s="84"/>
      <c r="I8" s="84"/>
      <c r="J8" s="84"/>
      <c r="K8" s="84"/>
      <c r="L8" s="84"/>
      <c r="M8" s="84"/>
    </row>
    <row r="9" spans="1:13" s="11" customFormat="1" x14ac:dyDescent="0.2">
      <c r="A9" s="42">
        <v>1</v>
      </c>
      <c r="B9" s="84">
        <f>'BAR BB| Open rates'!B9*0.9*0.9</f>
        <v>8019</v>
      </c>
      <c r="C9" s="84">
        <f>'BAR BB| Open rates'!C9*0.9*0.9</f>
        <v>8019</v>
      </c>
      <c r="D9" s="84">
        <f>'BAR BB| Open rates'!D9*0.9*0.9</f>
        <v>6156</v>
      </c>
      <c r="E9" s="84">
        <f>'BAR BB| Open rates'!E9*0.9*0.9</f>
        <v>7209</v>
      </c>
      <c r="F9" s="84">
        <f>'BAR BB| Open rates'!F9*0.9*0.9</f>
        <v>7209</v>
      </c>
      <c r="G9" s="84">
        <f>'BAR BB| Open rates'!G9*0.9*0.9</f>
        <v>7209</v>
      </c>
      <c r="H9" s="84">
        <f>'BAR BB| Open rates'!H9*0.9*0.9</f>
        <v>8829</v>
      </c>
      <c r="I9" s="84">
        <f>'BAR BB| Open rates'!I9*0.9*0.9</f>
        <v>6156</v>
      </c>
      <c r="J9" s="84">
        <f>'BAR BB| Open rates'!J9*0.9*0.9</f>
        <v>7209</v>
      </c>
      <c r="K9" s="84">
        <f>'BAR BB| Open rates'!K9*0.9*0.9</f>
        <v>6156</v>
      </c>
      <c r="L9" s="84">
        <f>'BAR BB| Open rates'!L9*0.9*0.9</f>
        <v>7209</v>
      </c>
      <c r="M9" s="84">
        <f>'BAR BB| Open rates'!M9*0.9*0.9</f>
        <v>7209</v>
      </c>
    </row>
    <row r="10" spans="1:13" s="11" customFormat="1" x14ac:dyDescent="0.2">
      <c r="A10" s="42">
        <v>2</v>
      </c>
      <c r="B10" s="84">
        <f>'BAR BB| Open rates'!B10*0.9*0.9</f>
        <v>8991</v>
      </c>
      <c r="C10" s="84">
        <f>'BAR BB| Open rates'!C10*0.9*0.9</f>
        <v>8991</v>
      </c>
      <c r="D10" s="84">
        <f>'BAR BB| Open rates'!D10*0.9*0.9</f>
        <v>7128</v>
      </c>
      <c r="E10" s="84">
        <f>'BAR BB| Open rates'!E10*0.9*0.9</f>
        <v>8181</v>
      </c>
      <c r="F10" s="84">
        <f>'BAR BB| Open rates'!F10*0.9*0.9</f>
        <v>8181</v>
      </c>
      <c r="G10" s="84">
        <f>'BAR BB| Open rates'!G10*0.9*0.9</f>
        <v>8181</v>
      </c>
      <c r="H10" s="84">
        <f>'BAR BB| Open rates'!H10*0.9*0.9</f>
        <v>9801</v>
      </c>
      <c r="I10" s="84">
        <f>'BAR BB| Open rates'!I10*0.9*0.9</f>
        <v>7128</v>
      </c>
      <c r="J10" s="84">
        <f>'BAR BB| Open rates'!J10*0.9*0.9</f>
        <v>8181</v>
      </c>
      <c r="K10" s="84">
        <f>'BAR BB| Open rates'!K10*0.9*0.9</f>
        <v>7128</v>
      </c>
      <c r="L10" s="84">
        <f>'BAR BB| Open rates'!L10*0.9*0.9</f>
        <v>8181</v>
      </c>
      <c r="M10" s="84">
        <f>'BAR BB| Open rates'!M10*0.9*0.9</f>
        <v>8181</v>
      </c>
    </row>
    <row r="11" spans="1:13" s="11" customFormat="1" x14ac:dyDescent="0.2">
      <c r="A11" s="33" t="s">
        <v>151</v>
      </c>
      <c r="B11" s="84"/>
      <c r="C11" s="84"/>
      <c r="D11" s="84"/>
      <c r="E11" s="84"/>
      <c r="F11" s="84"/>
      <c r="G11" s="84"/>
      <c r="H11" s="84"/>
      <c r="I11" s="84"/>
      <c r="J11" s="84"/>
      <c r="K11" s="84"/>
      <c r="L11" s="84"/>
      <c r="M11" s="84"/>
    </row>
    <row r="12" spans="1:13" s="11" customFormat="1" x14ac:dyDescent="0.2">
      <c r="A12" s="42">
        <v>1</v>
      </c>
      <c r="B12" s="84">
        <f>'BAR BB| Open rates'!B12*0.9*0.9</f>
        <v>8829</v>
      </c>
      <c r="C12" s="84">
        <f>'BAR BB| Open rates'!C12*0.9*0.9</f>
        <v>8829</v>
      </c>
      <c r="D12" s="84">
        <f>'BAR BB| Open rates'!D12*0.9*0.9</f>
        <v>6966</v>
      </c>
      <c r="E12" s="84">
        <f>'BAR BB| Open rates'!E12*0.9*0.9</f>
        <v>8019</v>
      </c>
      <c r="F12" s="84">
        <f>'BAR BB| Open rates'!F12*0.9*0.9</f>
        <v>8019</v>
      </c>
      <c r="G12" s="84">
        <f>'BAR BB| Open rates'!G12*0.9*0.9</f>
        <v>8019</v>
      </c>
      <c r="H12" s="84">
        <f>'BAR BB| Open rates'!H12*0.9*0.9</f>
        <v>9639</v>
      </c>
      <c r="I12" s="84">
        <f>'BAR BB| Open rates'!I12*0.9*0.9</f>
        <v>6966</v>
      </c>
      <c r="J12" s="84">
        <f>'BAR BB| Open rates'!J12*0.9*0.9</f>
        <v>8019</v>
      </c>
      <c r="K12" s="84">
        <f>'BAR BB| Open rates'!K12*0.9*0.9</f>
        <v>6966</v>
      </c>
      <c r="L12" s="84">
        <f>'BAR BB| Open rates'!L12*0.9*0.9</f>
        <v>8019</v>
      </c>
      <c r="M12" s="84">
        <f>'BAR BB| Open rates'!M12*0.9*0.9</f>
        <v>8019</v>
      </c>
    </row>
    <row r="13" spans="1:13" s="11" customFormat="1" x14ac:dyDescent="0.2">
      <c r="A13" s="42">
        <v>2</v>
      </c>
      <c r="B13" s="84">
        <f>'BAR BB| Open rates'!B13*0.9*0.9</f>
        <v>9801</v>
      </c>
      <c r="C13" s="84">
        <f>'BAR BB| Open rates'!C13*0.9*0.9</f>
        <v>9801</v>
      </c>
      <c r="D13" s="84">
        <f>'BAR BB| Open rates'!D13*0.9*0.9</f>
        <v>7938</v>
      </c>
      <c r="E13" s="84">
        <f>'BAR BB| Open rates'!E13*0.9*0.9</f>
        <v>8991</v>
      </c>
      <c r="F13" s="84">
        <f>'BAR BB| Open rates'!F13*0.9*0.9</f>
        <v>8991</v>
      </c>
      <c r="G13" s="84">
        <f>'BAR BB| Open rates'!G13*0.9*0.9</f>
        <v>8991</v>
      </c>
      <c r="H13" s="84">
        <f>'BAR BB| Open rates'!H13*0.9*0.9</f>
        <v>10611</v>
      </c>
      <c r="I13" s="84">
        <f>'BAR BB| Open rates'!I13*0.9*0.9</f>
        <v>7938</v>
      </c>
      <c r="J13" s="84">
        <f>'BAR BB| Open rates'!J13*0.9*0.9</f>
        <v>8991</v>
      </c>
      <c r="K13" s="84">
        <f>'BAR BB| Open rates'!K13*0.9*0.9</f>
        <v>7938</v>
      </c>
      <c r="L13" s="84">
        <f>'BAR BB| Open rates'!L13*0.9*0.9</f>
        <v>8991</v>
      </c>
      <c r="M13" s="84">
        <f>'BAR BB| Open rates'!M13*0.9*0.9</f>
        <v>8991</v>
      </c>
    </row>
    <row r="14" spans="1:13" x14ac:dyDescent="0.2">
      <c r="A14" s="47"/>
    </row>
    <row r="15" spans="1:13" x14ac:dyDescent="0.2">
      <c r="A15" s="216" t="s">
        <v>157</v>
      </c>
    </row>
    <row r="16" spans="1:13" x14ac:dyDescent="0.2">
      <c r="A16" s="216"/>
    </row>
    <row r="17" spans="1:7" x14ac:dyDescent="0.2">
      <c r="A17" s="123"/>
    </row>
    <row r="18" spans="1:7" s="11" customFormat="1" ht="18" customHeight="1" x14ac:dyDescent="0.2">
      <c r="A18" s="247" t="s">
        <v>247</v>
      </c>
      <c r="B18" s="248"/>
      <c r="C18" s="248"/>
      <c r="D18" s="248"/>
      <c r="E18" s="248"/>
      <c r="F18" s="248"/>
      <c r="G18" s="248"/>
    </row>
    <row r="19" spans="1:7" s="11" customFormat="1" ht="22.5" customHeight="1" x14ac:dyDescent="0.2">
      <c r="A19" s="247"/>
      <c r="B19" s="248"/>
      <c r="C19" s="248"/>
      <c r="D19" s="248"/>
      <c r="E19" s="248"/>
      <c r="F19" s="248"/>
      <c r="G19" s="248"/>
    </row>
    <row r="20" spans="1:7" s="11" customFormat="1" ht="21.75" customHeight="1" x14ac:dyDescent="0.2">
      <c r="A20" s="247"/>
      <c r="B20" s="248"/>
      <c r="C20" s="248"/>
      <c r="D20" s="248"/>
      <c r="E20" s="248"/>
      <c r="F20" s="248"/>
      <c r="G20" s="248"/>
    </row>
    <row r="21" spans="1:7" s="11" customFormat="1" ht="12.75" customHeight="1" x14ac:dyDescent="0.2">
      <c r="A21" s="247"/>
      <c r="B21" s="248"/>
      <c r="C21" s="248"/>
      <c r="D21" s="248"/>
      <c r="E21" s="248"/>
      <c r="F21" s="248"/>
      <c r="G21" s="248"/>
    </row>
    <row r="22" spans="1:7" ht="12.75" customHeight="1" x14ac:dyDescent="0.2">
      <c r="A22"/>
    </row>
    <row r="23" spans="1:7" x14ac:dyDescent="0.2">
      <c r="A23" s="135" t="s">
        <v>80</v>
      </c>
    </row>
    <row r="24" spans="1:7" ht="24" x14ac:dyDescent="0.2">
      <c r="A24" s="138" t="s">
        <v>248</v>
      </c>
    </row>
    <row r="25" spans="1:7" ht="24" x14ac:dyDescent="0.2">
      <c r="A25" s="138" t="s">
        <v>249</v>
      </c>
    </row>
    <row r="26" spans="1:7" x14ac:dyDescent="0.2">
      <c r="A26" s="22"/>
    </row>
    <row r="27" spans="1:7" x14ac:dyDescent="0.2">
      <c r="A27" s="137" t="s">
        <v>58</v>
      </c>
    </row>
    <row r="28" spans="1:7" ht="24" x14ac:dyDescent="0.2">
      <c r="A28" s="173" t="s">
        <v>180</v>
      </c>
    </row>
    <row r="29" spans="1:7" s="155" customFormat="1" ht="35.25" customHeight="1" x14ac:dyDescent="0.2">
      <c r="A29" s="138" t="s">
        <v>163</v>
      </c>
    </row>
    <row r="30" spans="1:7" s="155" customFormat="1" ht="35.25" customHeight="1" x14ac:dyDescent="0.2">
      <c r="A30" s="150" t="s">
        <v>190</v>
      </c>
    </row>
    <row r="31" spans="1:7" s="155" customFormat="1" ht="35.25" customHeight="1" x14ac:dyDescent="0.2">
      <c r="A31" s="138" t="s">
        <v>164</v>
      </c>
    </row>
    <row r="32" spans="1:7"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181</v>
      </c>
    </row>
    <row r="36" spans="1:1" ht="72" customHeight="1" x14ac:dyDescent="0.2">
      <c r="A36" s="174" t="s">
        <v>103</v>
      </c>
    </row>
    <row r="37" spans="1:1" ht="17.25" customHeight="1" x14ac:dyDescent="0.2">
      <c r="A37" s="194"/>
    </row>
    <row r="38" spans="1:1" ht="17.25" customHeight="1" x14ac:dyDescent="0.2">
      <c r="A38" s="244" t="s">
        <v>272</v>
      </c>
    </row>
    <row r="39" spans="1:1" ht="17.25" customHeight="1" x14ac:dyDescent="0.2">
      <c r="A39" s="245"/>
    </row>
    <row r="40" spans="1:1" ht="17.25" customHeight="1" x14ac:dyDescent="0.2">
      <c r="A40" s="246"/>
    </row>
    <row r="41" spans="1:1" x14ac:dyDescent="0.2">
      <c r="A41" s="146"/>
    </row>
    <row r="42" spans="1:1" ht="36" x14ac:dyDescent="0.2">
      <c r="A42" s="178" t="s">
        <v>182</v>
      </c>
    </row>
    <row r="43" spans="1:1" s="11" customFormat="1" ht="27.75" customHeight="1" x14ac:dyDescent="0.2">
      <c r="A43" s="175" t="s">
        <v>250</v>
      </c>
    </row>
    <row r="44" spans="1:1" x14ac:dyDescent="0.2">
      <c r="A44" s="13"/>
    </row>
    <row r="45" spans="1:1" x14ac:dyDescent="0.2">
      <c r="A45" s="139" t="s">
        <v>65</v>
      </c>
    </row>
    <row r="46" spans="1:1" ht="48" x14ac:dyDescent="0.2">
      <c r="A46" s="144" t="s">
        <v>104</v>
      </c>
    </row>
    <row r="47" spans="1:1" ht="36" x14ac:dyDescent="0.2">
      <c r="A47" s="144" t="s">
        <v>105</v>
      </c>
    </row>
    <row r="48" spans="1:1" x14ac:dyDescent="0.2">
      <c r="A48" s="133"/>
    </row>
    <row r="49" spans="1:1" ht="26.25" x14ac:dyDescent="0.2">
      <c r="A49" s="137" t="s">
        <v>273</v>
      </c>
    </row>
    <row r="50" spans="1:1" x14ac:dyDescent="0.2">
      <c r="A50" s="143"/>
    </row>
    <row r="51" spans="1:1" s="11" customFormat="1" ht="36" x14ac:dyDescent="0.2">
      <c r="A51" s="183" t="s">
        <v>251</v>
      </c>
    </row>
    <row r="52" spans="1:1" s="11" customFormat="1" x14ac:dyDescent="0.2">
      <c r="A52" s="176" t="s">
        <v>183</v>
      </c>
    </row>
    <row r="53" spans="1:1" s="11" customFormat="1" ht="12.75" customHeight="1" x14ac:dyDescent="0.2">
      <c r="A53" s="176"/>
    </row>
    <row r="54" spans="1:1" s="11" customFormat="1" ht="24" x14ac:dyDescent="0.2">
      <c r="A54" s="183" t="s">
        <v>252</v>
      </c>
    </row>
    <row r="55" spans="1:1" s="11" customFormat="1" x14ac:dyDescent="0.2">
      <c r="A55" s="184" t="s">
        <v>253</v>
      </c>
    </row>
    <row r="56" spans="1:1" s="11" customFormat="1" ht="13.5" customHeight="1" x14ac:dyDescent="0.2">
      <c r="A56" s="144"/>
    </row>
    <row r="57" spans="1:1" s="11" customFormat="1" ht="24" x14ac:dyDescent="0.2">
      <c r="A57" s="183" t="s">
        <v>254</v>
      </c>
    </row>
    <row r="58" spans="1:1" s="11" customFormat="1" x14ac:dyDescent="0.2">
      <c r="A58" s="184" t="s">
        <v>255</v>
      </c>
    </row>
    <row r="59" spans="1:1" s="11" customFormat="1" ht="12.75" customHeight="1" x14ac:dyDescent="0.2">
      <c r="A59" s="144"/>
    </row>
    <row r="60" spans="1:1" s="11" customFormat="1" x14ac:dyDescent="0.2">
      <c r="A60" s="183" t="s">
        <v>216</v>
      </c>
    </row>
    <row r="61" spans="1:1" s="11" customFormat="1" x14ac:dyDescent="0.2">
      <c r="A61" s="176" t="s">
        <v>185</v>
      </c>
    </row>
    <row r="62" spans="1:1" s="11" customFormat="1" x14ac:dyDescent="0.2">
      <c r="A62" s="182"/>
    </row>
    <row r="63" spans="1:1" s="11" customFormat="1" ht="23.25" customHeight="1" x14ac:dyDescent="0.2">
      <c r="A63" s="183" t="s">
        <v>256</v>
      </c>
    </row>
    <row r="64" spans="1:1" s="11" customFormat="1" x14ac:dyDescent="0.2">
      <c r="A64" s="184" t="s">
        <v>257</v>
      </c>
    </row>
    <row r="65" spans="1:1" s="11" customFormat="1" x14ac:dyDescent="0.2">
      <c r="A65" s="184"/>
    </row>
    <row r="66" spans="1:1" s="11" customFormat="1" x14ac:dyDescent="0.2">
      <c r="A66" s="183" t="s">
        <v>258</v>
      </c>
    </row>
    <row r="67" spans="1:1" s="11" customFormat="1" x14ac:dyDescent="0.2">
      <c r="A67" s="184" t="s">
        <v>259</v>
      </c>
    </row>
    <row r="68" spans="1:1" s="11" customFormat="1" x14ac:dyDescent="0.2">
      <c r="A68" s="176"/>
    </row>
    <row r="69" spans="1:1" ht="24" x14ac:dyDescent="0.2">
      <c r="A69" s="135" t="s">
        <v>274</v>
      </c>
    </row>
    <row r="70" spans="1:1" s="11" customFormat="1" ht="24" x14ac:dyDescent="0.2">
      <c r="A70" s="183" t="s">
        <v>260</v>
      </c>
    </row>
    <row r="71" spans="1:1" s="11" customFormat="1" x14ac:dyDescent="0.2">
      <c r="A71" s="176" t="s">
        <v>184</v>
      </c>
    </row>
    <row r="72" spans="1:1" s="11" customFormat="1" x14ac:dyDescent="0.2">
      <c r="A72" s="144"/>
    </row>
    <row r="73" spans="1:1" s="11" customFormat="1" ht="30" customHeight="1" x14ac:dyDescent="0.2">
      <c r="A73" s="183" t="s">
        <v>261</v>
      </c>
    </row>
    <row r="74" spans="1:1" s="11" customFormat="1" x14ac:dyDescent="0.2">
      <c r="A74" s="176" t="s">
        <v>262</v>
      </c>
    </row>
    <row r="75" spans="1:1" s="11" customFormat="1" x14ac:dyDescent="0.2">
      <c r="A75" s="144"/>
    </row>
    <row r="76" spans="1:1" s="11" customFormat="1" ht="24" x14ac:dyDescent="0.2">
      <c r="A76" s="183" t="s">
        <v>263</v>
      </c>
    </row>
    <row r="77" spans="1:1" s="11" customFormat="1" x14ac:dyDescent="0.2">
      <c r="A77" s="176" t="s">
        <v>264</v>
      </c>
    </row>
    <row r="78" spans="1:1" s="11" customFormat="1" x14ac:dyDescent="0.2">
      <c r="A78" s="144"/>
    </row>
    <row r="79" spans="1:1" s="11" customFormat="1" x14ac:dyDescent="0.2">
      <c r="A79" s="183" t="s">
        <v>220</v>
      </c>
    </row>
    <row r="80" spans="1:1" s="11" customFormat="1" x14ac:dyDescent="0.2">
      <c r="A80" s="176" t="s">
        <v>186</v>
      </c>
    </row>
    <row r="81" spans="1:1" s="11" customFormat="1" x14ac:dyDescent="0.2">
      <c r="A81" s="144"/>
    </row>
    <row r="82" spans="1:1" s="11" customFormat="1" ht="24" x14ac:dyDescent="0.2">
      <c r="A82" s="183" t="s">
        <v>265</v>
      </c>
    </row>
    <row r="83" spans="1:1" s="11" customFormat="1" x14ac:dyDescent="0.2">
      <c r="A83" s="176" t="s">
        <v>266</v>
      </c>
    </row>
    <row r="84" spans="1:1" x14ac:dyDescent="0.2">
      <c r="A84" s="143"/>
    </row>
    <row r="85" spans="1:1" x14ac:dyDescent="0.2">
      <c r="A85" s="183" t="s">
        <v>267</v>
      </c>
    </row>
    <row r="86" spans="1:1" x14ac:dyDescent="0.2">
      <c r="A86" s="176" t="s">
        <v>259</v>
      </c>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3">
    <mergeCell ref="A15:A16"/>
    <mergeCell ref="A38:A40"/>
    <mergeCell ref="A18:G21"/>
  </mergeCells>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297"/>
  <sheetViews>
    <sheetView workbookViewId="0">
      <pane xSplit="1" topLeftCell="B1" activePane="topRight" state="frozen"/>
      <selection activeCell="A10" sqref="A10"/>
      <selection pane="topRight" activeCell="A51" sqref="A51"/>
    </sheetView>
  </sheetViews>
  <sheetFormatPr defaultRowHeight="12.75" x14ac:dyDescent="0.2"/>
  <cols>
    <col min="1" max="1" width="43.85546875" style="5" customWidth="1"/>
    <col min="2" max="12" width="9.5703125" customWidth="1"/>
    <col min="13" max="13" width="10" customWidth="1"/>
  </cols>
  <sheetData>
    <row r="1" spans="1:13" ht="24" x14ac:dyDescent="0.2">
      <c r="A1" s="47" t="s">
        <v>50</v>
      </c>
    </row>
    <row r="2" spans="1:13" ht="24" x14ac:dyDescent="0.2">
      <c r="A2" s="135" t="s">
        <v>275</v>
      </c>
    </row>
    <row r="3" spans="1:13" s="11" customFormat="1" ht="21.75" customHeight="1" x14ac:dyDescent="0.2">
      <c r="A3" s="212" t="s">
        <v>271</v>
      </c>
      <c r="B3" s="73">
        <f>'BAR BB| Open rates'!B3</f>
        <v>45401</v>
      </c>
      <c r="C3" s="73">
        <f>'BAR BB| Open rates'!C3</f>
        <v>45402</v>
      </c>
      <c r="D3" s="73">
        <f>'BAR BB| Open rates'!D3</f>
        <v>45403</v>
      </c>
      <c r="E3" s="73">
        <f>'BAR BB| Open rates'!E3</f>
        <v>45408</v>
      </c>
      <c r="F3" s="73">
        <f>'BAR BB| Open rates'!F3</f>
        <v>45413</v>
      </c>
      <c r="G3" s="73">
        <f>'BAR BB| Open rates'!G3</f>
        <v>45417</v>
      </c>
      <c r="H3" s="73">
        <f>'BAR BB| Open rates'!H3</f>
        <v>45421</v>
      </c>
      <c r="I3" s="73">
        <f>'BAR BB| Open rates'!I3</f>
        <v>45424</v>
      </c>
      <c r="J3" s="73">
        <f>'BAR BB| Open rates'!J3</f>
        <v>45429</v>
      </c>
      <c r="K3" s="73">
        <f>'BAR BB| Open rates'!K3</f>
        <v>45431</v>
      </c>
      <c r="L3" s="73">
        <f>'BAR BB| Open rates'!L3</f>
        <v>45436</v>
      </c>
      <c r="M3" s="73">
        <f>'BAR BB| Open rates'!M3</f>
        <v>45438</v>
      </c>
    </row>
    <row r="4" spans="1:13" s="11" customFormat="1" ht="21.75" customHeight="1" x14ac:dyDescent="0.2">
      <c r="A4" s="74"/>
      <c r="B4" s="73">
        <f>'BAR BB| Open rates'!B4</f>
        <v>45401</v>
      </c>
      <c r="C4" s="73">
        <f>'BAR BB| Open rates'!C4</f>
        <v>45402</v>
      </c>
      <c r="D4" s="73">
        <f>'BAR BB| Open rates'!D4</f>
        <v>45407</v>
      </c>
      <c r="E4" s="73">
        <f>'BAR BB| Open rates'!E4</f>
        <v>45412</v>
      </c>
      <c r="F4" s="73">
        <f>'BAR BB| Open rates'!F4</f>
        <v>45416</v>
      </c>
      <c r="G4" s="73">
        <f>'BAR BB| Open rates'!G4</f>
        <v>45420</v>
      </c>
      <c r="H4" s="73">
        <f>'BAR BB| Open rates'!H4</f>
        <v>45423</v>
      </c>
      <c r="I4" s="73">
        <f>'BAR BB| Open rates'!I4</f>
        <v>45428</v>
      </c>
      <c r="J4" s="73">
        <f>'BAR BB| Open rates'!J4</f>
        <v>45430</v>
      </c>
      <c r="K4" s="73">
        <f>'BAR BB| Open rates'!K4</f>
        <v>45435</v>
      </c>
      <c r="L4" s="73">
        <f>'BAR BB| Open rates'!L4</f>
        <v>45437</v>
      </c>
      <c r="M4" s="73">
        <f>'BAR BB| Open rates'!M4</f>
        <v>45442</v>
      </c>
    </row>
    <row r="5" spans="1:13" s="11" customFormat="1" x14ac:dyDescent="0.2">
      <c r="A5" s="33" t="s">
        <v>53</v>
      </c>
      <c r="B5" s="136"/>
      <c r="C5" s="136"/>
      <c r="D5" s="136"/>
      <c r="E5" s="136"/>
      <c r="F5" s="136"/>
      <c r="G5" s="136"/>
      <c r="H5" s="136"/>
      <c r="I5" s="136"/>
      <c r="J5" s="136"/>
      <c r="K5" s="136"/>
      <c r="L5" s="136"/>
      <c r="M5" s="136"/>
    </row>
    <row r="6" spans="1:13" s="11" customFormat="1" x14ac:dyDescent="0.2">
      <c r="A6" s="42">
        <v>1</v>
      </c>
      <c r="B6" s="84">
        <f>'BAR BB| Open rates'!B6*0.9</f>
        <v>7110</v>
      </c>
      <c r="C6" s="84">
        <f>'BAR BB| Open rates'!C6*0.9</f>
        <v>7110</v>
      </c>
      <c r="D6" s="84">
        <f>'BAR BB| Open rates'!D6*0.9</f>
        <v>5040</v>
      </c>
      <c r="E6" s="84">
        <f>'BAR BB| Open rates'!E6*0.9</f>
        <v>6210</v>
      </c>
      <c r="F6" s="84">
        <f>'BAR BB| Open rates'!F6*0.9</f>
        <v>6210</v>
      </c>
      <c r="G6" s="84">
        <f>'BAR BB| Open rates'!G6*0.9</f>
        <v>6210</v>
      </c>
      <c r="H6" s="84">
        <f>'BAR BB| Open rates'!H6*0.9</f>
        <v>8010</v>
      </c>
      <c r="I6" s="84">
        <f>'BAR BB| Open rates'!I6*0.9</f>
        <v>5040</v>
      </c>
      <c r="J6" s="84">
        <f>'BAR BB| Open rates'!J6*0.9</f>
        <v>6210</v>
      </c>
      <c r="K6" s="84">
        <f>'BAR BB| Open rates'!K6*0.9</f>
        <v>5040</v>
      </c>
      <c r="L6" s="84">
        <f>'BAR BB| Open rates'!L6*0.9</f>
        <v>6210</v>
      </c>
      <c r="M6" s="84">
        <f>'BAR BB| Open rates'!M6*0.9</f>
        <v>6210</v>
      </c>
    </row>
    <row r="7" spans="1:13" s="11" customFormat="1" x14ac:dyDescent="0.2">
      <c r="A7" s="42">
        <v>2</v>
      </c>
      <c r="B7" s="84">
        <f>'BAR BB| Open rates'!B7*0.9</f>
        <v>8190</v>
      </c>
      <c r="C7" s="84">
        <f>'BAR BB| Open rates'!C7*0.9</f>
        <v>8190</v>
      </c>
      <c r="D7" s="84">
        <f>'BAR BB| Open rates'!D7*0.9</f>
        <v>6120</v>
      </c>
      <c r="E7" s="84">
        <f>'BAR BB| Open rates'!E7*0.9</f>
        <v>7290</v>
      </c>
      <c r="F7" s="84">
        <f>'BAR BB| Open rates'!F7*0.9</f>
        <v>7290</v>
      </c>
      <c r="G7" s="84">
        <f>'BAR BB| Open rates'!G7*0.9</f>
        <v>7290</v>
      </c>
      <c r="H7" s="84">
        <f>'BAR BB| Open rates'!H7*0.9</f>
        <v>9090</v>
      </c>
      <c r="I7" s="84">
        <f>'BAR BB| Open rates'!I7*0.9</f>
        <v>6120</v>
      </c>
      <c r="J7" s="84">
        <f>'BAR BB| Open rates'!J7*0.9</f>
        <v>7290</v>
      </c>
      <c r="K7" s="84">
        <f>'BAR BB| Open rates'!K7*0.9</f>
        <v>6120</v>
      </c>
      <c r="L7" s="84">
        <f>'BAR BB| Open rates'!L7*0.9</f>
        <v>7290</v>
      </c>
      <c r="M7" s="84">
        <f>'BAR BB| Open rates'!M7*0.9</f>
        <v>7290</v>
      </c>
    </row>
    <row r="8" spans="1:13" s="11" customFormat="1" x14ac:dyDescent="0.2">
      <c r="A8" s="33" t="s">
        <v>54</v>
      </c>
      <c r="B8" s="84"/>
      <c r="C8" s="84"/>
      <c r="D8" s="84"/>
      <c r="E8" s="84"/>
      <c r="F8" s="84"/>
      <c r="G8" s="84"/>
      <c r="H8" s="84"/>
      <c r="I8" s="84"/>
      <c r="J8" s="84"/>
      <c r="K8" s="84"/>
      <c r="L8" s="84"/>
      <c r="M8" s="84"/>
    </row>
    <row r="9" spans="1:13" s="11" customFormat="1" x14ac:dyDescent="0.2">
      <c r="A9" s="42">
        <v>1</v>
      </c>
      <c r="B9" s="84">
        <f>'BAR BB| Open rates'!B9*0.9</f>
        <v>8910</v>
      </c>
      <c r="C9" s="84">
        <f>'BAR BB| Open rates'!C9*0.9</f>
        <v>8910</v>
      </c>
      <c r="D9" s="84">
        <f>'BAR BB| Open rates'!D9*0.9</f>
        <v>6840</v>
      </c>
      <c r="E9" s="84">
        <f>'BAR BB| Open rates'!E9*0.9</f>
        <v>8010</v>
      </c>
      <c r="F9" s="84">
        <f>'BAR BB| Open rates'!F9*0.9</f>
        <v>8010</v>
      </c>
      <c r="G9" s="84">
        <f>'BAR BB| Open rates'!G9*0.9</f>
        <v>8010</v>
      </c>
      <c r="H9" s="84">
        <f>'BAR BB| Open rates'!H9*0.9</f>
        <v>9810</v>
      </c>
      <c r="I9" s="84">
        <f>'BAR BB| Open rates'!I9*0.9</f>
        <v>6840</v>
      </c>
      <c r="J9" s="84">
        <f>'BAR BB| Open rates'!J9*0.9</f>
        <v>8010</v>
      </c>
      <c r="K9" s="84">
        <f>'BAR BB| Open rates'!K9*0.9</f>
        <v>6840</v>
      </c>
      <c r="L9" s="84">
        <f>'BAR BB| Open rates'!L9*0.9</f>
        <v>8010</v>
      </c>
      <c r="M9" s="84">
        <f>'BAR BB| Open rates'!M9*0.9</f>
        <v>8010</v>
      </c>
    </row>
    <row r="10" spans="1:13" s="11" customFormat="1" x14ac:dyDescent="0.2">
      <c r="A10" s="42">
        <v>2</v>
      </c>
      <c r="B10" s="84">
        <f>'BAR BB| Open rates'!B10*0.9</f>
        <v>9990</v>
      </c>
      <c r="C10" s="84">
        <f>'BAR BB| Open rates'!C10*0.9</f>
        <v>9990</v>
      </c>
      <c r="D10" s="84">
        <f>'BAR BB| Open rates'!D10*0.9</f>
        <v>7920</v>
      </c>
      <c r="E10" s="84">
        <f>'BAR BB| Open rates'!E10*0.9</f>
        <v>9090</v>
      </c>
      <c r="F10" s="84">
        <f>'BAR BB| Open rates'!F10*0.9</f>
        <v>9090</v>
      </c>
      <c r="G10" s="84">
        <f>'BAR BB| Open rates'!G10*0.9</f>
        <v>9090</v>
      </c>
      <c r="H10" s="84">
        <f>'BAR BB| Open rates'!H10*0.9</f>
        <v>10890</v>
      </c>
      <c r="I10" s="84">
        <f>'BAR BB| Open rates'!I10*0.9</f>
        <v>7920</v>
      </c>
      <c r="J10" s="84">
        <f>'BAR BB| Open rates'!J10*0.9</f>
        <v>9090</v>
      </c>
      <c r="K10" s="84">
        <f>'BAR BB| Open rates'!K10*0.9</f>
        <v>7920</v>
      </c>
      <c r="L10" s="84">
        <f>'BAR BB| Open rates'!L10*0.9</f>
        <v>9090</v>
      </c>
      <c r="M10" s="84">
        <f>'BAR BB| Open rates'!M10*0.9</f>
        <v>9090</v>
      </c>
    </row>
    <row r="11" spans="1:13" s="11" customFormat="1" x14ac:dyDescent="0.2">
      <c r="A11" s="33" t="s">
        <v>151</v>
      </c>
      <c r="B11" s="84"/>
      <c r="C11" s="84"/>
      <c r="D11" s="84"/>
      <c r="E11" s="84"/>
      <c r="F11" s="84"/>
      <c r="G11" s="84"/>
      <c r="H11" s="84"/>
      <c r="I11" s="84"/>
      <c r="J11" s="84"/>
      <c r="K11" s="84"/>
      <c r="L11" s="84"/>
      <c r="M11" s="84"/>
    </row>
    <row r="12" spans="1:13" s="11" customFormat="1" x14ac:dyDescent="0.2">
      <c r="A12" s="42">
        <v>1</v>
      </c>
      <c r="B12" s="84">
        <f>'BAR BB| Open rates'!B12*0.9</f>
        <v>9810</v>
      </c>
      <c r="C12" s="84">
        <f>'BAR BB| Open rates'!C12*0.9</f>
        <v>9810</v>
      </c>
      <c r="D12" s="84">
        <f>'BAR BB| Open rates'!D12*0.9</f>
        <v>7740</v>
      </c>
      <c r="E12" s="84">
        <f>'BAR BB| Open rates'!E12*0.9</f>
        <v>8910</v>
      </c>
      <c r="F12" s="84">
        <f>'BAR BB| Open rates'!F12*0.9</f>
        <v>8910</v>
      </c>
      <c r="G12" s="84">
        <f>'BAR BB| Open rates'!G12*0.9</f>
        <v>8910</v>
      </c>
      <c r="H12" s="84">
        <f>'BAR BB| Open rates'!H12*0.9</f>
        <v>10710</v>
      </c>
      <c r="I12" s="84">
        <f>'BAR BB| Open rates'!I12*0.9</f>
        <v>7740</v>
      </c>
      <c r="J12" s="84">
        <f>'BAR BB| Open rates'!J12*0.9</f>
        <v>8910</v>
      </c>
      <c r="K12" s="84">
        <f>'BAR BB| Open rates'!K12*0.9</f>
        <v>7740</v>
      </c>
      <c r="L12" s="84">
        <f>'BAR BB| Open rates'!L12*0.9</f>
        <v>8910</v>
      </c>
      <c r="M12" s="84">
        <f>'BAR BB| Open rates'!M12*0.9</f>
        <v>8910</v>
      </c>
    </row>
    <row r="13" spans="1:13" s="11" customFormat="1" x14ac:dyDescent="0.2">
      <c r="A13" s="42">
        <v>2</v>
      </c>
      <c r="B13" s="84">
        <f>'BAR BB| Open rates'!B13*0.9</f>
        <v>10890</v>
      </c>
      <c r="C13" s="84">
        <f>'BAR BB| Open rates'!C13*0.9</f>
        <v>10890</v>
      </c>
      <c r="D13" s="84">
        <f>'BAR BB| Open rates'!D13*0.9</f>
        <v>8820</v>
      </c>
      <c r="E13" s="84">
        <f>'BAR BB| Open rates'!E13*0.9</f>
        <v>9990</v>
      </c>
      <c r="F13" s="84">
        <f>'BAR BB| Open rates'!F13*0.9</f>
        <v>9990</v>
      </c>
      <c r="G13" s="84">
        <f>'BAR BB| Open rates'!G13*0.9</f>
        <v>9990</v>
      </c>
      <c r="H13" s="84">
        <f>'BAR BB| Open rates'!H13*0.9</f>
        <v>11790</v>
      </c>
      <c r="I13" s="84">
        <f>'BAR BB| Open rates'!I13*0.9</f>
        <v>8820</v>
      </c>
      <c r="J13" s="84">
        <f>'BAR BB| Open rates'!J13*0.9</f>
        <v>9990</v>
      </c>
      <c r="K13" s="84">
        <f>'BAR BB| Open rates'!K13*0.9</f>
        <v>8820</v>
      </c>
      <c r="L13" s="84">
        <f>'BAR BB| Open rates'!L13*0.9</f>
        <v>9990</v>
      </c>
      <c r="M13" s="84">
        <f>'BAR BB| Open rates'!M13*0.9</f>
        <v>9990</v>
      </c>
    </row>
    <row r="14" spans="1:13" x14ac:dyDescent="0.2">
      <c r="A14" s="47"/>
    </row>
    <row r="15" spans="1:13" x14ac:dyDescent="0.2">
      <c r="A15" s="216" t="s">
        <v>157</v>
      </c>
    </row>
    <row r="16" spans="1:13" x14ac:dyDescent="0.2">
      <c r="A16" s="216"/>
    </row>
    <row r="17" spans="1:7" x14ac:dyDescent="0.2">
      <c r="A17" s="123"/>
    </row>
    <row r="18" spans="1:7" s="11" customFormat="1" ht="18" customHeight="1" x14ac:dyDescent="0.2">
      <c r="A18" s="247" t="s">
        <v>247</v>
      </c>
      <c r="B18" s="248"/>
      <c r="C18" s="248"/>
      <c r="D18" s="248"/>
      <c r="E18" s="248"/>
      <c r="F18" s="248"/>
      <c r="G18" s="248"/>
    </row>
    <row r="19" spans="1:7" s="11" customFormat="1" ht="22.5" customHeight="1" x14ac:dyDescent="0.2">
      <c r="A19" s="247"/>
      <c r="B19" s="248"/>
      <c r="C19" s="248"/>
      <c r="D19" s="248"/>
      <c r="E19" s="248"/>
      <c r="F19" s="248"/>
      <c r="G19" s="248"/>
    </row>
    <row r="20" spans="1:7" s="11" customFormat="1" ht="21.75" customHeight="1" x14ac:dyDescent="0.2">
      <c r="A20" s="247"/>
      <c r="B20" s="248"/>
      <c r="C20" s="248"/>
      <c r="D20" s="248"/>
      <c r="E20" s="248"/>
      <c r="F20" s="248"/>
      <c r="G20" s="248"/>
    </row>
    <row r="21" spans="1:7" s="11" customFormat="1" ht="12.75" customHeight="1" x14ac:dyDescent="0.2">
      <c r="A21" s="247"/>
      <c r="B21" s="248"/>
      <c r="C21" s="248"/>
      <c r="D21" s="248"/>
      <c r="E21" s="248"/>
      <c r="F21" s="248"/>
      <c r="G21" s="248"/>
    </row>
    <row r="22" spans="1:7" ht="12.75" customHeight="1" x14ac:dyDescent="0.2">
      <c r="A22"/>
    </row>
    <row r="23" spans="1:7" x14ac:dyDescent="0.2">
      <c r="A23" s="135" t="s">
        <v>80</v>
      </c>
    </row>
    <row r="24" spans="1:7" ht="24" x14ac:dyDescent="0.2">
      <c r="A24" s="138" t="s">
        <v>248</v>
      </c>
    </row>
    <row r="25" spans="1:7" ht="24" x14ac:dyDescent="0.2">
      <c r="A25" s="138" t="s">
        <v>249</v>
      </c>
    </row>
    <row r="26" spans="1:7" x14ac:dyDescent="0.2">
      <c r="A26" s="22"/>
    </row>
    <row r="27" spans="1:7" x14ac:dyDescent="0.2">
      <c r="A27" s="137" t="s">
        <v>58</v>
      </c>
    </row>
    <row r="28" spans="1:7" ht="24" x14ac:dyDescent="0.2">
      <c r="A28" s="173" t="s">
        <v>180</v>
      </c>
    </row>
    <row r="29" spans="1:7" s="155" customFormat="1" ht="35.25" customHeight="1" x14ac:dyDescent="0.2">
      <c r="A29" s="138" t="s">
        <v>163</v>
      </c>
    </row>
    <row r="30" spans="1:7" s="155" customFormat="1" ht="35.25" customHeight="1" x14ac:dyDescent="0.2">
      <c r="A30" s="150" t="s">
        <v>190</v>
      </c>
    </row>
    <row r="31" spans="1:7" s="155" customFormat="1" ht="35.25" customHeight="1" x14ac:dyDescent="0.2">
      <c r="A31" s="138" t="s">
        <v>164</v>
      </c>
    </row>
    <row r="32" spans="1:7"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181</v>
      </c>
    </row>
    <row r="36" spans="1:1" ht="72" customHeight="1" x14ac:dyDescent="0.2">
      <c r="A36" s="174" t="s">
        <v>103</v>
      </c>
    </row>
    <row r="37" spans="1:1" ht="17.25" customHeight="1" x14ac:dyDescent="0.2">
      <c r="A37" s="194"/>
    </row>
    <row r="38" spans="1:1" ht="17.25" customHeight="1" x14ac:dyDescent="0.2">
      <c r="A38" s="244" t="s">
        <v>272</v>
      </c>
    </row>
    <row r="39" spans="1:1" ht="17.25" customHeight="1" x14ac:dyDescent="0.2">
      <c r="A39" s="245"/>
    </row>
    <row r="40" spans="1:1" ht="17.25" customHeight="1" x14ac:dyDescent="0.2">
      <c r="A40" s="246"/>
    </row>
    <row r="41" spans="1:1" x14ac:dyDescent="0.2">
      <c r="A41" s="146"/>
    </row>
    <row r="42" spans="1:1" ht="36" x14ac:dyDescent="0.2">
      <c r="A42" s="178" t="s">
        <v>182</v>
      </c>
    </row>
    <row r="43" spans="1:1" s="11" customFormat="1" ht="27.75" customHeight="1" x14ac:dyDescent="0.2">
      <c r="A43" s="175" t="s">
        <v>250</v>
      </c>
    </row>
    <row r="44" spans="1:1" x14ac:dyDescent="0.2">
      <c r="A44" s="13"/>
    </row>
    <row r="45" spans="1:1" x14ac:dyDescent="0.2">
      <c r="A45" s="139" t="s">
        <v>65</v>
      </c>
    </row>
    <row r="46" spans="1:1" ht="48" x14ac:dyDescent="0.2">
      <c r="A46" s="144" t="s">
        <v>308</v>
      </c>
    </row>
    <row r="47" spans="1:1" x14ac:dyDescent="0.2">
      <c r="A47" s="144"/>
    </row>
    <row r="48" spans="1:1" x14ac:dyDescent="0.2">
      <c r="A48" s="133"/>
    </row>
    <row r="49" spans="1:1" ht="26.25" x14ac:dyDescent="0.2">
      <c r="A49" s="137" t="s">
        <v>273</v>
      </c>
    </row>
    <row r="50" spans="1:1" x14ac:dyDescent="0.2">
      <c r="A50" s="143"/>
    </row>
    <row r="51" spans="1:1" s="11" customFormat="1" ht="36" x14ac:dyDescent="0.2">
      <c r="A51" s="183" t="s">
        <v>251</v>
      </c>
    </row>
    <row r="52" spans="1:1" s="11" customFormat="1" x14ac:dyDescent="0.2">
      <c r="A52" s="176" t="s">
        <v>183</v>
      </c>
    </row>
    <row r="53" spans="1:1" s="11" customFormat="1" ht="12.75" customHeight="1" x14ac:dyDescent="0.2">
      <c r="A53" s="176"/>
    </row>
    <row r="54" spans="1:1" s="11" customFormat="1" ht="24" x14ac:dyDescent="0.2">
      <c r="A54" s="183" t="s">
        <v>252</v>
      </c>
    </row>
    <row r="55" spans="1:1" s="11" customFormat="1" x14ac:dyDescent="0.2">
      <c r="A55" s="184" t="s">
        <v>253</v>
      </c>
    </row>
    <row r="56" spans="1:1" s="11" customFormat="1" ht="13.5" customHeight="1" x14ac:dyDescent="0.2">
      <c r="A56" s="144"/>
    </row>
    <row r="57" spans="1:1" s="11" customFormat="1" ht="24" x14ac:dyDescent="0.2">
      <c r="A57" s="183" t="s">
        <v>254</v>
      </c>
    </row>
    <row r="58" spans="1:1" s="11" customFormat="1" x14ac:dyDescent="0.2">
      <c r="A58" s="184" t="s">
        <v>255</v>
      </c>
    </row>
    <row r="59" spans="1:1" s="11" customFormat="1" ht="12.75" customHeight="1" x14ac:dyDescent="0.2">
      <c r="A59" s="144"/>
    </row>
    <row r="60" spans="1:1" s="11" customFormat="1" x14ac:dyDescent="0.2">
      <c r="A60" s="183" t="s">
        <v>216</v>
      </c>
    </row>
    <row r="61" spans="1:1" s="11" customFormat="1" x14ac:dyDescent="0.2">
      <c r="A61" s="176" t="s">
        <v>185</v>
      </c>
    </row>
    <row r="62" spans="1:1" s="11" customFormat="1" x14ac:dyDescent="0.2">
      <c r="A62" s="182"/>
    </row>
    <row r="63" spans="1:1" s="11" customFormat="1" ht="23.25" customHeight="1" x14ac:dyDescent="0.2">
      <c r="A63" s="183" t="s">
        <v>256</v>
      </c>
    </row>
    <row r="64" spans="1:1" s="11" customFormat="1" x14ac:dyDescent="0.2">
      <c r="A64" s="184" t="s">
        <v>257</v>
      </c>
    </row>
    <row r="65" spans="1:1" s="11" customFormat="1" x14ac:dyDescent="0.2">
      <c r="A65" s="184"/>
    </row>
    <row r="66" spans="1:1" s="11" customFormat="1" x14ac:dyDescent="0.2">
      <c r="A66" s="183" t="s">
        <v>258</v>
      </c>
    </row>
    <row r="67" spans="1:1" s="11" customFormat="1" x14ac:dyDescent="0.2">
      <c r="A67" s="184" t="s">
        <v>259</v>
      </c>
    </row>
    <row r="68" spans="1:1" s="11" customFormat="1" x14ac:dyDescent="0.2">
      <c r="A68" s="176"/>
    </row>
    <row r="69" spans="1:1" ht="24" x14ac:dyDescent="0.2">
      <c r="A69" s="135" t="s">
        <v>274</v>
      </c>
    </row>
    <row r="70" spans="1:1" s="11" customFormat="1" ht="24" x14ac:dyDescent="0.2">
      <c r="A70" s="183" t="s">
        <v>260</v>
      </c>
    </row>
    <row r="71" spans="1:1" s="11" customFormat="1" x14ac:dyDescent="0.2">
      <c r="A71" s="176" t="s">
        <v>184</v>
      </c>
    </row>
    <row r="72" spans="1:1" s="11" customFormat="1" x14ac:dyDescent="0.2">
      <c r="A72" s="144"/>
    </row>
    <row r="73" spans="1:1" s="11" customFormat="1" ht="30" customHeight="1" x14ac:dyDescent="0.2">
      <c r="A73" s="183" t="s">
        <v>261</v>
      </c>
    </row>
    <row r="74" spans="1:1" s="11" customFormat="1" x14ac:dyDescent="0.2">
      <c r="A74" s="176" t="s">
        <v>262</v>
      </c>
    </row>
    <row r="75" spans="1:1" s="11" customFormat="1" x14ac:dyDescent="0.2">
      <c r="A75" s="144"/>
    </row>
    <row r="76" spans="1:1" s="11" customFormat="1" ht="24" x14ac:dyDescent="0.2">
      <c r="A76" s="183" t="s">
        <v>263</v>
      </c>
    </row>
    <row r="77" spans="1:1" s="11" customFormat="1" x14ac:dyDescent="0.2">
      <c r="A77" s="176" t="s">
        <v>264</v>
      </c>
    </row>
    <row r="78" spans="1:1" s="11" customFormat="1" x14ac:dyDescent="0.2">
      <c r="A78" s="144"/>
    </row>
    <row r="79" spans="1:1" s="11" customFormat="1" x14ac:dyDescent="0.2">
      <c r="A79" s="183" t="s">
        <v>220</v>
      </c>
    </row>
    <row r="80" spans="1:1" s="11" customFormat="1" x14ac:dyDescent="0.2">
      <c r="A80" s="176" t="s">
        <v>186</v>
      </c>
    </row>
    <row r="81" spans="1:1" s="11" customFormat="1" x14ac:dyDescent="0.2">
      <c r="A81" s="144"/>
    </row>
    <row r="82" spans="1:1" s="11" customFormat="1" ht="24" x14ac:dyDescent="0.2">
      <c r="A82" s="183" t="s">
        <v>265</v>
      </c>
    </row>
    <row r="83" spans="1:1" s="11" customFormat="1" x14ac:dyDescent="0.2">
      <c r="A83" s="176" t="s">
        <v>266</v>
      </c>
    </row>
    <row r="84" spans="1:1" x14ac:dyDescent="0.2">
      <c r="A84" s="143"/>
    </row>
    <row r="85" spans="1:1" x14ac:dyDescent="0.2">
      <c r="A85" s="183" t="s">
        <v>267</v>
      </c>
    </row>
    <row r="86" spans="1:1" x14ac:dyDescent="0.2">
      <c r="A86" s="176" t="s">
        <v>259</v>
      </c>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3">
    <mergeCell ref="A15:A16"/>
    <mergeCell ref="A38:A40"/>
    <mergeCell ref="A18:G21"/>
  </mergeCells>
  <pageMargins left="0.7" right="0.7" top="0.75" bottom="0.75" header="0.3" footer="0.3"/>
  <pageSetup paperSize="9"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dimension ref="A1:AC41"/>
  <sheetViews>
    <sheetView workbookViewId="0">
      <selection activeCell="D3" sqref="D3"/>
    </sheetView>
  </sheetViews>
  <sheetFormatPr defaultColWidth="8.42578125" defaultRowHeight="12" x14ac:dyDescent="0.2"/>
  <cols>
    <col min="1" max="1" width="72.85546875" style="1" customWidth="1"/>
    <col min="2" max="2" width="10.140625" style="2" hidden="1" customWidth="1"/>
    <col min="3" max="4" width="10.140625" style="2" customWidth="1"/>
    <col min="5" max="16384" width="8.42578125" style="2"/>
  </cols>
  <sheetData>
    <row r="1" spans="1:29" s="5" customFormat="1" ht="24" x14ac:dyDescent="0.2">
      <c r="A1" s="47" t="s">
        <v>50</v>
      </c>
      <c r="B1" s="4"/>
      <c r="C1" s="4"/>
      <c r="D1" s="4"/>
      <c r="E1" s="4"/>
    </row>
    <row r="2" spans="1:29" s="5" customFormat="1" ht="12.75" x14ac:dyDescent="0.2">
      <c r="A2" s="67" t="s">
        <v>51</v>
      </c>
      <c r="B2" s="7"/>
      <c r="C2" s="7"/>
      <c r="D2" s="7"/>
    </row>
    <row r="3" spans="1:29" s="11" customFormat="1" ht="38.25" customHeight="1" x14ac:dyDescent="0.2">
      <c r="A3" s="48" t="s">
        <v>96</v>
      </c>
      <c r="B3" s="71" t="s">
        <v>49</v>
      </c>
      <c r="C3" s="71" t="s">
        <v>74</v>
      </c>
      <c r="D3" s="72" t="s">
        <v>94</v>
      </c>
    </row>
    <row r="4" spans="1:29" s="14" customFormat="1" ht="12" customHeight="1" x14ac:dyDescent="0.2">
      <c r="A4" s="12" t="s">
        <v>53</v>
      </c>
      <c r="E4" s="22"/>
      <c r="F4" s="22"/>
      <c r="G4" s="22"/>
      <c r="H4" s="22"/>
      <c r="I4" s="22"/>
      <c r="J4" s="22"/>
      <c r="K4" s="22"/>
      <c r="L4" s="22"/>
      <c r="M4" s="22"/>
      <c r="N4" s="22"/>
      <c r="O4" s="22"/>
      <c r="P4" s="22"/>
      <c r="Q4" s="22"/>
      <c r="R4" s="22"/>
      <c r="S4" s="22"/>
      <c r="T4" s="22"/>
      <c r="U4" s="22"/>
    </row>
    <row r="5" spans="1:29" s="14" customFormat="1" ht="12" customHeight="1" x14ac:dyDescent="0.2">
      <c r="A5" s="42">
        <v>1</v>
      </c>
      <c r="B5" s="12">
        <f>20900-700</f>
        <v>20200</v>
      </c>
      <c r="C5" s="12">
        <f>18500-700</f>
        <v>17800</v>
      </c>
      <c r="D5" s="12">
        <v>18200</v>
      </c>
      <c r="E5" s="22"/>
      <c r="F5" s="22"/>
      <c r="G5" s="22"/>
      <c r="H5" s="22"/>
      <c r="I5" s="22"/>
      <c r="J5" s="22"/>
      <c r="K5" s="22"/>
      <c r="L5" s="22"/>
      <c r="M5" s="22"/>
      <c r="N5" s="22"/>
      <c r="O5" s="22"/>
      <c r="P5" s="22"/>
      <c r="Q5" s="22"/>
      <c r="R5" s="22"/>
      <c r="S5" s="22"/>
      <c r="T5" s="22"/>
      <c r="U5" s="22"/>
    </row>
    <row r="6" spans="1:29" s="16" customFormat="1" ht="12" customHeight="1" x14ac:dyDescent="0.2">
      <c r="A6" s="15">
        <v>2</v>
      </c>
      <c r="B6" s="12">
        <f>B5</f>
        <v>20200</v>
      </c>
      <c r="C6" s="12">
        <f>C5</f>
        <v>17800</v>
      </c>
      <c r="D6" s="12">
        <f>D5</f>
        <v>18200</v>
      </c>
      <c r="E6" s="5"/>
      <c r="F6" s="5"/>
      <c r="G6" s="5"/>
      <c r="H6" s="5"/>
      <c r="I6" s="5"/>
      <c r="J6" s="5"/>
      <c r="K6" s="5"/>
      <c r="L6" s="5"/>
      <c r="M6" s="5"/>
      <c r="N6" s="5"/>
      <c r="O6" s="5"/>
      <c r="P6" s="5"/>
      <c r="Q6" s="5"/>
      <c r="R6" s="5"/>
      <c r="S6" s="5"/>
      <c r="T6" s="5"/>
      <c r="U6" s="5"/>
      <c r="V6" s="13"/>
      <c r="W6" s="13"/>
      <c r="X6" s="13"/>
      <c r="Y6" s="13"/>
      <c r="Z6" s="13"/>
      <c r="AA6" s="13"/>
      <c r="AB6" s="13"/>
      <c r="AC6" s="13"/>
    </row>
    <row r="7" spans="1:29" s="14" customFormat="1" ht="12" customHeight="1" x14ac:dyDescent="0.2">
      <c r="A7" s="12" t="s">
        <v>54</v>
      </c>
      <c r="B7" s="4"/>
      <c r="C7" s="4"/>
      <c r="D7" s="4"/>
      <c r="E7" s="5"/>
      <c r="F7" s="5"/>
      <c r="G7" s="5"/>
      <c r="H7" s="5"/>
      <c r="I7" s="5"/>
      <c r="J7" s="5"/>
      <c r="K7" s="5"/>
      <c r="L7" s="5"/>
      <c r="M7" s="5"/>
      <c r="N7" s="5"/>
      <c r="O7" s="5"/>
      <c r="P7" s="5"/>
      <c r="Q7" s="5"/>
      <c r="R7" s="5"/>
      <c r="S7" s="5"/>
      <c r="T7" s="5"/>
      <c r="U7" s="5"/>
      <c r="V7" s="13"/>
      <c r="W7" s="13"/>
      <c r="X7" s="13"/>
      <c r="Y7" s="13"/>
      <c r="Z7" s="13"/>
      <c r="AA7" s="13"/>
      <c r="AB7" s="13"/>
      <c r="AC7" s="13"/>
    </row>
    <row r="8" spans="1:29" s="16" customFormat="1" ht="12" customHeight="1" x14ac:dyDescent="0.2">
      <c r="A8" s="15">
        <v>1</v>
      </c>
      <c r="B8" s="12">
        <f t="shared" ref="B8:D9" si="0">B5+1000</f>
        <v>21200</v>
      </c>
      <c r="C8" s="12">
        <f t="shared" si="0"/>
        <v>18800</v>
      </c>
      <c r="D8" s="12">
        <f t="shared" si="0"/>
        <v>19200</v>
      </c>
      <c r="E8" s="5"/>
      <c r="F8" s="5"/>
      <c r="G8" s="5"/>
      <c r="H8" s="5"/>
      <c r="I8" s="5"/>
      <c r="J8" s="5"/>
      <c r="K8" s="5"/>
      <c r="L8" s="5"/>
      <c r="M8" s="5"/>
      <c r="N8" s="5"/>
      <c r="O8" s="5"/>
      <c r="P8" s="5"/>
      <c r="Q8" s="5"/>
      <c r="R8" s="5"/>
      <c r="S8" s="5"/>
      <c r="T8" s="5"/>
      <c r="U8" s="5"/>
      <c r="V8" s="13"/>
      <c r="W8" s="13"/>
      <c r="X8" s="13"/>
      <c r="Y8" s="13"/>
      <c r="Z8" s="13"/>
      <c r="AA8" s="13"/>
      <c r="AB8" s="13"/>
      <c r="AC8" s="13"/>
    </row>
    <row r="9" spans="1:29" s="16" customFormat="1" ht="12" customHeight="1" x14ac:dyDescent="0.2">
      <c r="A9" s="15">
        <v>2</v>
      </c>
      <c r="B9" s="12">
        <f t="shared" si="0"/>
        <v>21200</v>
      </c>
      <c r="C9" s="12">
        <f t="shared" si="0"/>
        <v>18800</v>
      </c>
      <c r="D9" s="12">
        <f t="shared" si="0"/>
        <v>19200</v>
      </c>
      <c r="E9" s="5"/>
      <c r="F9" s="5"/>
      <c r="G9" s="5"/>
      <c r="H9" s="5"/>
      <c r="I9" s="5"/>
      <c r="J9" s="5"/>
      <c r="K9" s="5"/>
      <c r="L9" s="5"/>
      <c r="M9" s="5"/>
      <c r="N9" s="5"/>
      <c r="O9" s="5"/>
      <c r="P9" s="5"/>
      <c r="Q9" s="5"/>
      <c r="R9" s="5"/>
      <c r="S9" s="5"/>
      <c r="T9" s="5"/>
      <c r="U9" s="5"/>
      <c r="V9" s="13"/>
      <c r="W9" s="13"/>
      <c r="X9" s="13"/>
      <c r="Y9" s="13"/>
      <c r="Z9" s="13"/>
      <c r="AA9" s="13"/>
      <c r="AB9" s="13"/>
      <c r="AC9" s="13"/>
    </row>
    <row r="10" spans="1:29" s="16" customFormat="1" ht="12" customHeight="1" x14ac:dyDescent="0.2">
      <c r="A10" s="20"/>
      <c r="B10" s="32" t="s">
        <v>41</v>
      </c>
      <c r="C10" s="32" t="s">
        <v>41</v>
      </c>
      <c r="D10" s="32" t="s">
        <v>41</v>
      </c>
      <c r="E10" s="5"/>
      <c r="F10" s="5"/>
      <c r="G10" s="5"/>
      <c r="H10" s="5"/>
      <c r="I10" s="5"/>
      <c r="J10" s="5"/>
      <c r="K10" s="5"/>
      <c r="L10" s="5"/>
      <c r="M10" s="5"/>
      <c r="N10" s="5"/>
      <c r="O10" s="5"/>
      <c r="P10" s="5"/>
      <c r="Q10" s="5"/>
      <c r="R10" s="5"/>
      <c r="S10" s="5"/>
      <c r="T10" s="5"/>
      <c r="U10" s="5"/>
      <c r="V10" s="13"/>
      <c r="W10" s="13"/>
      <c r="X10" s="13"/>
      <c r="Y10" s="13"/>
      <c r="Z10" s="13"/>
      <c r="AA10" s="13"/>
      <c r="AB10" s="13"/>
      <c r="AC10" s="13"/>
    </row>
    <row r="11" spans="1:29" customFormat="1" ht="25.5" x14ac:dyDescent="0.2">
      <c r="A11" s="55" t="s">
        <v>36</v>
      </c>
    </row>
    <row r="13" spans="1:29" s="4" customFormat="1" ht="12.75" customHeight="1" x14ac:dyDescent="0.2">
      <c r="A13" s="66" t="s">
        <v>58</v>
      </c>
    </row>
    <row r="14" spans="1:29" s="13" customFormat="1" ht="12.75" customHeight="1" x14ac:dyDescent="0.2">
      <c r="A14" s="18" t="s">
        <v>59</v>
      </c>
    </row>
    <row r="15" spans="1:29" s="13" customFormat="1" ht="12.75" customHeight="1" x14ac:dyDescent="0.2">
      <c r="A15" s="18" t="s">
        <v>60</v>
      </c>
    </row>
    <row r="16" spans="1:29" s="13" customFormat="1" ht="12.75" customHeight="1" x14ac:dyDescent="0.2">
      <c r="A16" s="18" t="s">
        <v>61</v>
      </c>
    </row>
    <row r="17" spans="1:4" s="13" customFormat="1" ht="12.75" customHeight="1" x14ac:dyDescent="0.2">
      <c r="A17" s="18" t="s">
        <v>62</v>
      </c>
    </row>
    <row r="18" spans="1:4" s="13" customFormat="1" ht="12.75" customHeight="1" x14ac:dyDescent="0.2">
      <c r="A18" s="18" t="s">
        <v>63</v>
      </c>
    </row>
    <row r="19" spans="1:4" s="13" customFormat="1" ht="12.75" customHeight="1" x14ac:dyDescent="0.2">
      <c r="A19" s="19" t="s">
        <v>64</v>
      </c>
    </row>
    <row r="20" spans="1:4" s="13" customFormat="1" ht="12.75" customHeight="1" x14ac:dyDescent="0.2"/>
    <row r="21" spans="1:4" s="4" customFormat="1" ht="12.75" thickBot="1" x14ac:dyDescent="0.25">
      <c r="A21" s="253" t="s">
        <v>65</v>
      </c>
      <c r="B21" s="253"/>
      <c r="C21" s="253"/>
      <c r="D21" s="253"/>
    </row>
    <row r="22" spans="1:4" s="13" customFormat="1" ht="142.5" customHeight="1" thickBot="1" x14ac:dyDescent="0.25">
      <c r="A22" s="49" t="s">
        <v>66</v>
      </c>
      <c r="B22" s="50"/>
      <c r="C22" s="50"/>
      <c r="D22" s="50"/>
    </row>
    <row r="24" spans="1:4" ht="12.75" thickBot="1" x14ac:dyDescent="0.25"/>
    <row r="25" spans="1:4" x14ac:dyDescent="0.2">
      <c r="A25" s="38" t="s">
        <v>37</v>
      </c>
    </row>
    <row r="26" spans="1:4" ht="24.75" customHeight="1" x14ac:dyDescent="0.2">
      <c r="A26" s="39" t="s">
        <v>38</v>
      </c>
    </row>
    <row r="27" spans="1:4" ht="24.75" customHeight="1" x14ac:dyDescent="0.2">
      <c r="A27" s="39" t="s">
        <v>39</v>
      </c>
    </row>
    <row r="28" spans="1:4" ht="24.75" customHeight="1" x14ac:dyDescent="0.2">
      <c r="A28" s="39" t="s">
        <v>40</v>
      </c>
    </row>
    <row r="29" spans="1:4" ht="24.75" customHeight="1" x14ac:dyDescent="0.2">
      <c r="A29" s="39" t="s">
        <v>1</v>
      </c>
    </row>
    <row r="30" spans="1:4" ht="24.75" customHeight="1" x14ac:dyDescent="0.2">
      <c r="A30" s="39" t="s">
        <v>42</v>
      </c>
    </row>
    <row r="31" spans="1:4" ht="24.75" customHeight="1" x14ac:dyDescent="0.2">
      <c r="A31" s="39" t="s">
        <v>43</v>
      </c>
    </row>
    <row r="32" spans="1:4" ht="24.75" customHeight="1" thickBot="1" x14ac:dyDescent="0.25">
      <c r="A32" s="40" t="s">
        <v>44</v>
      </c>
    </row>
    <row r="36" spans="1:1" x14ac:dyDescent="0.2">
      <c r="A36" s="41" t="s">
        <v>67</v>
      </c>
    </row>
    <row r="37" spans="1:1" x14ac:dyDescent="0.2">
      <c r="A37" s="52" t="s">
        <v>68</v>
      </c>
    </row>
    <row r="38" spans="1:1" ht="24" x14ac:dyDescent="0.2">
      <c r="A38" s="53" t="s">
        <v>69</v>
      </c>
    </row>
    <row r="39" spans="1:1" ht="24" x14ac:dyDescent="0.2">
      <c r="A39" s="53" t="s">
        <v>70</v>
      </c>
    </row>
    <row r="40" spans="1:1" ht="24" x14ac:dyDescent="0.2">
      <c r="A40" s="53" t="s">
        <v>71</v>
      </c>
    </row>
    <row r="41" spans="1:1" ht="12" customHeight="1" x14ac:dyDescent="0.2">
      <c r="A41" s="54" t="s">
        <v>72</v>
      </c>
    </row>
  </sheetData>
  <mergeCells count="1">
    <mergeCell ref="A21:D21"/>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dimension ref="A1:AC41"/>
  <sheetViews>
    <sheetView workbookViewId="0">
      <selection activeCell="D5" sqref="D5"/>
    </sheetView>
  </sheetViews>
  <sheetFormatPr defaultColWidth="8.42578125" defaultRowHeight="12" x14ac:dyDescent="0.2"/>
  <cols>
    <col min="1" max="1" width="72.85546875" style="1" customWidth="1"/>
    <col min="2" max="2" width="10.140625" style="2" hidden="1" customWidth="1"/>
    <col min="3" max="4" width="10.140625" style="2" customWidth="1"/>
    <col min="5" max="16384" width="8.42578125" style="2"/>
  </cols>
  <sheetData>
    <row r="1" spans="1:29" s="5" customFormat="1" ht="24" x14ac:dyDescent="0.2">
      <c r="A1" s="47" t="s">
        <v>50</v>
      </c>
      <c r="B1" s="4"/>
      <c r="C1" s="4"/>
      <c r="D1" s="4"/>
      <c r="E1" s="4"/>
    </row>
    <row r="2" spans="1:29" s="5" customFormat="1" ht="12.75" x14ac:dyDescent="0.2">
      <c r="A2" s="67" t="s">
        <v>51</v>
      </c>
      <c r="B2" s="7"/>
      <c r="C2" s="7"/>
      <c r="D2" s="7"/>
    </row>
    <row r="3" spans="1:29" s="11" customFormat="1" ht="38.25" customHeight="1" x14ac:dyDescent="0.2">
      <c r="A3" s="48" t="s">
        <v>96</v>
      </c>
      <c r="B3" s="72" t="s">
        <v>49</v>
      </c>
      <c r="C3" s="71" t="s">
        <v>74</v>
      </c>
      <c r="D3" s="72" t="s">
        <v>94</v>
      </c>
    </row>
    <row r="4" spans="1:29" s="14" customFormat="1" ht="12" customHeight="1" x14ac:dyDescent="0.2">
      <c r="A4" s="12" t="s">
        <v>53</v>
      </c>
      <c r="E4" s="22"/>
      <c r="F4" s="22"/>
      <c r="G4" s="22"/>
      <c r="H4" s="22"/>
      <c r="I4" s="22"/>
      <c r="J4" s="22"/>
      <c r="K4" s="22"/>
      <c r="L4" s="22"/>
      <c r="M4" s="22"/>
      <c r="N4" s="22"/>
      <c r="O4" s="22"/>
      <c r="P4" s="22"/>
      <c r="Q4" s="22"/>
      <c r="R4" s="22"/>
      <c r="S4" s="22"/>
      <c r="T4" s="22"/>
      <c r="U4" s="22"/>
    </row>
    <row r="5" spans="1:29" s="14" customFormat="1" ht="12" customHeight="1" x14ac:dyDescent="0.2">
      <c r="A5" s="42">
        <v>1</v>
      </c>
      <c r="B5" s="12">
        <f>'Без завтрака Room only'!B5*0.8</f>
        <v>16160</v>
      </c>
      <c r="C5" s="12">
        <f>'Без завтрака Room only'!C5*0.8</f>
        <v>14240</v>
      </c>
      <c r="D5" s="12">
        <f>'Без завтрака Room only'!D5*0.8</f>
        <v>14560</v>
      </c>
      <c r="E5" s="22"/>
      <c r="F5" s="22"/>
      <c r="G5" s="22"/>
      <c r="H5" s="22"/>
      <c r="I5" s="22"/>
      <c r="J5" s="22"/>
      <c r="K5" s="22"/>
      <c r="L5" s="22"/>
      <c r="M5" s="22"/>
      <c r="N5" s="22"/>
      <c r="O5" s="22"/>
      <c r="P5" s="22"/>
      <c r="Q5" s="22"/>
      <c r="R5" s="22"/>
      <c r="S5" s="22"/>
      <c r="T5" s="22"/>
      <c r="U5" s="22"/>
    </row>
    <row r="6" spans="1:29" s="16" customFormat="1" ht="12" customHeight="1" x14ac:dyDescent="0.2">
      <c r="A6" s="15">
        <v>2</v>
      </c>
      <c r="B6" s="12">
        <f>B5</f>
        <v>16160</v>
      </c>
      <c r="C6" s="12">
        <f>C5</f>
        <v>14240</v>
      </c>
      <c r="D6" s="12">
        <f>D5</f>
        <v>14560</v>
      </c>
      <c r="E6" s="5"/>
      <c r="F6" s="5"/>
      <c r="G6" s="5"/>
      <c r="H6" s="5"/>
      <c r="I6" s="5"/>
      <c r="J6" s="5"/>
      <c r="K6" s="5"/>
      <c r="L6" s="5"/>
      <c r="M6" s="5"/>
      <c r="N6" s="5"/>
      <c r="O6" s="5"/>
      <c r="P6" s="5"/>
      <c r="Q6" s="5"/>
      <c r="R6" s="5"/>
      <c r="S6" s="5"/>
      <c r="T6" s="5"/>
      <c r="U6" s="5"/>
      <c r="V6" s="13"/>
      <c r="W6" s="13"/>
      <c r="X6" s="13"/>
      <c r="Y6" s="13"/>
      <c r="Z6" s="13"/>
      <c r="AA6" s="13"/>
      <c r="AB6" s="13"/>
      <c r="AC6" s="13"/>
    </row>
    <row r="7" spans="1:29" s="14" customFormat="1" ht="12" customHeight="1" x14ac:dyDescent="0.2">
      <c r="A7" s="12" t="s">
        <v>54</v>
      </c>
      <c r="B7" s="4"/>
      <c r="C7" s="4"/>
      <c r="D7" s="4"/>
      <c r="E7" s="5"/>
      <c r="F7" s="5"/>
      <c r="G7" s="5"/>
      <c r="H7" s="5"/>
      <c r="I7" s="5"/>
      <c r="J7" s="5"/>
      <c r="K7" s="5"/>
      <c r="L7" s="5"/>
      <c r="M7" s="5"/>
      <c r="N7" s="5"/>
      <c r="O7" s="5"/>
      <c r="P7" s="5"/>
      <c r="Q7" s="5"/>
      <c r="R7" s="5"/>
      <c r="S7" s="5"/>
      <c r="T7" s="5"/>
      <c r="U7" s="5"/>
      <c r="V7" s="13"/>
      <c r="W7" s="13"/>
      <c r="X7" s="13"/>
      <c r="Y7" s="13"/>
      <c r="Z7" s="13"/>
      <c r="AA7" s="13"/>
      <c r="AB7" s="13"/>
      <c r="AC7" s="13"/>
    </row>
    <row r="8" spans="1:29" s="16" customFormat="1" ht="12" customHeight="1" x14ac:dyDescent="0.2">
      <c r="A8" s="15">
        <v>1</v>
      </c>
      <c r="B8" s="12">
        <f>'Без завтрака Room only'!B8*0.8</f>
        <v>16960</v>
      </c>
      <c r="C8" s="12">
        <f>'Без завтрака Room only'!C8*0.8</f>
        <v>15040</v>
      </c>
      <c r="D8" s="12">
        <f>'Без завтрака Room only'!D8*0.8</f>
        <v>15360</v>
      </c>
      <c r="E8" s="5"/>
      <c r="F8" s="5"/>
      <c r="G8" s="5"/>
      <c r="H8" s="5"/>
      <c r="I8" s="5"/>
      <c r="J8" s="5"/>
      <c r="K8" s="5"/>
      <c r="L8" s="5"/>
      <c r="M8" s="5"/>
      <c r="N8" s="5"/>
      <c r="O8" s="5"/>
      <c r="P8" s="5"/>
      <c r="Q8" s="5"/>
      <c r="R8" s="5"/>
      <c r="S8" s="5"/>
      <c r="T8" s="5"/>
      <c r="U8" s="5"/>
      <c r="V8" s="13"/>
      <c r="W8" s="13"/>
      <c r="X8" s="13"/>
      <c r="Y8" s="13"/>
      <c r="Z8" s="13"/>
      <c r="AA8" s="13"/>
      <c r="AB8" s="13"/>
      <c r="AC8" s="13"/>
    </row>
    <row r="9" spans="1:29" s="16" customFormat="1" ht="12" customHeight="1" x14ac:dyDescent="0.2">
      <c r="A9" s="15">
        <v>2</v>
      </c>
      <c r="B9" s="12">
        <f>'Без завтрака Room only'!B9*0.8</f>
        <v>16960</v>
      </c>
      <c r="C9" s="12">
        <f>'Без завтрака Room only'!C9*0.8</f>
        <v>15040</v>
      </c>
      <c r="D9" s="12">
        <f>'Без завтрака Room only'!D9*0.8</f>
        <v>15360</v>
      </c>
      <c r="E9" s="5"/>
      <c r="F9" s="5"/>
      <c r="G9" s="5"/>
      <c r="H9" s="5"/>
      <c r="I9" s="5"/>
      <c r="J9" s="5"/>
      <c r="K9" s="5"/>
      <c r="L9" s="5"/>
      <c r="M9" s="5"/>
      <c r="N9" s="5"/>
      <c r="O9" s="5"/>
      <c r="P9" s="5"/>
      <c r="Q9" s="5"/>
      <c r="R9" s="5"/>
      <c r="S9" s="5"/>
      <c r="T9" s="5"/>
      <c r="U9" s="5"/>
      <c r="V9" s="13"/>
      <c r="W9" s="13"/>
      <c r="X9" s="13"/>
      <c r="Y9" s="13"/>
      <c r="Z9" s="13"/>
      <c r="AA9" s="13"/>
      <c r="AB9" s="13"/>
      <c r="AC9" s="13"/>
    </row>
    <row r="10" spans="1:29" s="16" customFormat="1" ht="12" customHeight="1" x14ac:dyDescent="0.2">
      <c r="A10" s="20"/>
      <c r="B10" s="32" t="s">
        <v>41</v>
      </c>
      <c r="C10" s="32" t="s">
        <v>41</v>
      </c>
      <c r="D10" s="32" t="s">
        <v>41</v>
      </c>
      <c r="E10" s="5"/>
      <c r="F10" s="5"/>
      <c r="G10" s="5"/>
      <c r="H10" s="5"/>
      <c r="I10" s="5"/>
      <c r="J10" s="5"/>
      <c r="K10" s="5"/>
      <c r="L10" s="5"/>
      <c r="M10" s="5"/>
      <c r="N10" s="5"/>
      <c r="O10" s="5"/>
      <c r="P10" s="5"/>
      <c r="Q10" s="5"/>
      <c r="R10" s="5"/>
      <c r="S10" s="5"/>
      <c r="T10" s="5"/>
      <c r="U10" s="5"/>
      <c r="V10" s="13"/>
      <c r="W10" s="13"/>
      <c r="X10" s="13"/>
      <c r="Y10" s="13"/>
      <c r="Z10" s="13"/>
      <c r="AA10" s="13"/>
      <c r="AB10" s="13"/>
      <c r="AC10" s="13"/>
    </row>
    <row r="11" spans="1:29" customFormat="1" ht="25.5" x14ac:dyDescent="0.2">
      <c r="A11" s="55" t="s">
        <v>36</v>
      </c>
    </row>
    <row r="13" spans="1:29" s="4" customFormat="1" ht="12.75" customHeight="1" x14ac:dyDescent="0.2">
      <c r="A13" s="66" t="s">
        <v>58</v>
      </c>
    </row>
    <row r="14" spans="1:29" s="13" customFormat="1" ht="12.75" customHeight="1" x14ac:dyDescent="0.2">
      <c r="A14" s="18" t="s">
        <v>59</v>
      </c>
    </row>
    <row r="15" spans="1:29" s="13" customFormat="1" ht="12.75" customHeight="1" x14ac:dyDescent="0.2">
      <c r="A15" s="18" t="s">
        <v>60</v>
      </c>
    </row>
    <row r="16" spans="1:29" s="13" customFormat="1" ht="12.75" customHeight="1" x14ac:dyDescent="0.2">
      <c r="A16" s="18" t="s">
        <v>61</v>
      </c>
    </row>
    <row r="17" spans="1:4" s="13" customFormat="1" ht="12.75" customHeight="1" x14ac:dyDescent="0.2">
      <c r="A17" s="18" t="s">
        <v>62</v>
      </c>
    </row>
    <row r="18" spans="1:4" s="13" customFormat="1" ht="12.75" customHeight="1" x14ac:dyDescent="0.2">
      <c r="A18" s="18" t="s">
        <v>63</v>
      </c>
    </row>
    <row r="19" spans="1:4" s="13" customFormat="1" ht="12.75" customHeight="1" x14ac:dyDescent="0.2">
      <c r="A19" s="19" t="s">
        <v>64</v>
      </c>
    </row>
    <row r="20" spans="1:4" s="13" customFormat="1" ht="12.75" customHeight="1" x14ac:dyDescent="0.2"/>
    <row r="21" spans="1:4" s="4" customFormat="1" ht="12.75" thickBot="1" x14ac:dyDescent="0.25">
      <c r="A21" s="253" t="s">
        <v>65</v>
      </c>
      <c r="B21" s="253"/>
      <c r="C21" s="253"/>
      <c r="D21" s="253"/>
    </row>
    <row r="22" spans="1:4" s="13" customFormat="1" ht="142.5" customHeight="1" thickBot="1" x14ac:dyDescent="0.25">
      <c r="A22" s="49" t="s">
        <v>66</v>
      </c>
      <c r="B22" s="50"/>
      <c r="C22" s="50"/>
      <c r="D22" s="50"/>
    </row>
    <row r="24" spans="1:4" ht="12.75" thickBot="1" x14ac:dyDescent="0.25"/>
    <row r="25" spans="1:4" x14ac:dyDescent="0.2">
      <c r="A25" s="38" t="s">
        <v>37</v>
      </c>
    </row>
    <row r="26" spans="1:4" ht="24.75" customHeight="1" x14ac:dyDescent="0.2">
      <c r="A26" s="39" t="s">
        <v>38</v>
      </c>
    </row>
    <row r="27" spans="1:4" ht="24.75" customHeight="1" x14ac:dyDescent="0.2">
      <c r="A27" s="39" t="s">
        <v>39</v>
      </c>
    </row>
    <row r="28" spans="1:4" ht="24.75" customHeight="1" x14ac:dyDescent="0.2">
      <c r="A28" s="39" t="s">
        <v>40</v>
      </c>
    </row>
    <row r="29" spans="1:4" ht="24.75" customHeight="1" x14ac:dyDescent="0.2">
      <c r="A29" s="39" t="s">
        <v>1</v>
      </c>
    </row>
    <row r="30" spans="1:4" ht="24.75" customHeight="1" x14ac:dyDescent="0.2">
      <c r="A30" s="39" t="s">
        <v>42</v>
      </c>
    </row>
    <row r="31" spans="1:4" ht="24.75" customHeight="1" x14ac:dyDescent="0.2">
      <c r="A31" s="39" t="s">
        <v>43</v>
      </c>
    </row>
    <row r="32" spans="1:4" ht="24.75" customHeight="1" thickBot="1" x14ac:dyDescent="0.25">
      <c r="A32" s="40" t="s">
        <v>44</v>
      </c>
    </row>
    <row r="36" spans="1:1" x14ac:dyDescent="0.2">
      <c r="A36" s="41" t="s">
        <v>67</v>
      </c>
    </row>
    <row r="37" spans="1:1" x14ac:dyDescent="0.2">
      <c r="A37" s="52" t="s">
        <v>68</v>
      </c>
    </row>
    <row r="38" spans="1:1" ht="24" x14ac:dyDescent="0.2">
      <c r="A38" s="53" t="s">
        <v>69</v>
      </c>
    </row>
    <row r="39" spans="1:1" ht="24" x14ac:dyDescent="0.2">
      <c r="A39" s="53" t="s">
        <v>70</v>
      </c>
    </row>
    <row r="40" spans="1:1" ht="24" x14ac:dyDescent="0.2">
      <c r="A40" s="53" t="s">
        <v>71</v>
      </c>
    </row>
    <row r="41" spans="1:1" ht="12" customHeight="1" x14ac:dyDescent="0.2">
      <c r="A41" s="54" t="s">
        <v>72</v>
      </c>
    </row>
  </sheetData>
  <mergeCells count="1">
    <mergeCell ref="A21:D2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1"/>
  <sheetViews>
    <sheetView zoomScaleNormal="100" workbookViewId="0">
      <pane xSplit="1" topLeftCell="B1" activePane="topRight" state="frozen"/>
      <selection activeCell="BE26" sqref="BE26:BE27"/>
      <selection pane="topRight" activeCell="C15" sqref="C15"/>
    </sheetView>
  </sheetViews>
  <sheetFormatPr defaultColWidth="10.28515625" defaultRowHeight="12" x14ac:dyDescent="0.2"/>
  <cols>
    <col min="1" max="1" width="42" style="1" customWidth="1"/>
    <col min="2" max="16384" width="10.28515625" style="2"/>
  </cols>
  <sheetData>
    <row r="1" spans="1:53" s="5" customFormat="1" ht="25.5" customHeight="1" x14ac:dyDescent="0.2">
      <c r="A1" s="47" t="s">
        <v>50</v>
      </c>
    </row>
    <row r="2" spans="1:53" s="5" customFormat="1" ht="12.75" x14ac:dyDescent="0.2">
      <c r="A2" s="6" t="s">
        <v>175</v>
      </c>
    </row>
    <row r="3" spans="1:53" s="11" customFormat="1" ht="28.5" customHeight="1" x14ac:dyDescent="0.2">
      <c r="A3" s="74" t="s">
        <v>52</v>
      </c>
      <c r="B3" s="73">
        <f>'BAR BB| Open rates'!B3</f>
        <v>45401</v>
      </c>
      <c r="C3" s="195">
        <f>'BAR BB| Open rates'!C3</f>
        <v>45402</v>
      </c>
      <c r="D3" s="73">
        <f>'BAR BB| Open rates'!D3</f>
        <v>45403</v>
      </c>
      <c r="E3" s="73">
        <f>'BAR BB| Open rates'!E3</f>
        <v>45408</v>
      </c>
      <c r="F3" s="73">
        <f>'BAR BB| Open rates'!F3</f>
        <v>45413</v>
      </c>
      <c r="G3" s="73">
        <f>'BAR BB| Open rates'!G3</f>
        <v>45417</v>
      </c>
      <c r="H3" s="73">
        <f>'BAR BB| Open rates'!H3</f>
        <v>45421</v>
      </c>
      <c r="I3" s="73">
        <f>'BAR BB| Open rates'!I3</f>
        <v>45424</v>
      </c>
      <c r="J3" s="73">
        <f>'BAR BB| Open rates'!J3</f>
        <v>45429</v>
      </c>
      <c r="K3" s="73">
        <f>'BAR BB| Open rates'!K3</f>
        <v>45431</v>
      </c>
      <c r="L3" s="73">
        <f>'BAR BB| Open rates'!L3</f>
        <v>45436</v>
      </c>
      <c r="M3" s="73">
        <f>'BAR BB| Open rates'!M3</f>
        <v>45438</v>
      </c>
      <c r="N3" s="73">
        <f>'BAR BB| Open rates'!N3</f>
        <v>45443</v>
      </c>
      <c r="O3" s="73">
        <f>'BAR BB| Open rates'!O3</f>
        <v>45444</v>
      </c>
      <c r="P3" s="73">
        <f>'BAR BB| Open rates'!P3</f>
        <v>45446</v>
      </c>
      <c r="Q3" s="73">
        <f>'BAR BB| Open rates'!Q3</f>
        <v>45451</v>
      </c>
      <c r="R3" s="73">
        <f>'BAR BB| Open rates'!R3</f>
        <v>45452</v>
      </c>
      <c r="S3" s="73">
        <f>'BAR BB| Open rates'!S3</f>
        <v>45457</v>
      </c>
      <c r="T3" s="73">
        <f>'BAR BB| Open rates'!T3</f>
        <v>45460</v>
      </c>
      <c r="U3" s="73">
        <f>'BAR BB| Open rates'!U3</f>
        <v>45465</v>
      </c>
      <c r="V3" s="73">
        <f>'BAR BB| Open rates'!V3</f>
        <v>45468</v>
      </c>
      <c r="W3" s="73">
        <f>'BAR BB| Open rates'!W3</f>
        <v>45471</v>
      </c>
      <c r="X3" s="73">
        <f>'BAR BB| Open rates'!X3</f>
        <v>45473</v>
      </c>
      <c r="Y3" s="73">
        <f>'BAR BB| Open rates'!Y3</f>
        <v>45474</v>
      </c>
      <c r="Z3" s="73">
        <f>'BAR BB| Open rates'!Z3</f>
        <v>45478</v>
      </c>
      <c r="AA3" s="73">
        <f>'BAR BB| Open rates'!AA3</f>
        <v>45481</v>
      </c>
      <c r="AB3" s="73">
        <f>'BAR BB| Open rates'!AB3</f>
        <v>45485</v>
      </c>
      <c r="AC3" s="73">
        <f>'BAR BB| Open rates'!AC3</f>
        <v>45488</v>
      </c>
      <c r="AD3" s="73">
        <f>'BAR BB| Open rates'!AD3</f>
        <v>45492</v>
      </c>
      <c r="AE3" s="73">
        <f>'BAR BB| Open rates'!AE3</f>
        <v>45495</v>
      </c>
      <c r="AF3" s="73">
        <f>'BAR BB| Open rates'!AF3</f>
        <v>45499</v>
      </c>
      <c r="AG3" s="73">
        <f>'BAR BB| Open rates'!AG3</f>
        <v>45502</v>
      </c>
      <c r="AH3" s="73">
        <f>'BAR BB| Open rates'!AH3</f>
        <v>45505</v>
      </c>
      <c r="AI3" s="73">
        <f>'BAR BB| Open rates'!AI3</f>
        <v>45506</v>
      </c>
      <c r="AJ3" s="73">
        <f>'BAR BB| Open rates'!AJ3</f>
        <v>45509</v>
      </c>
      <c r="AK3" s="73">
        <f>'BAR BB| Open rates'!AK3</f>
        <v>45513</v>
      </c>
      <c r="AL3" s="73">
        <f>'BAR BB| Open rates'!AL3</f>
        <v>45516</v>
      </c>
      <c r="AM3" s="73">
        <f>'BAR BB| Open rates'!AM3</f>
        <v>45520</v>
      </c>
      <c r="AN3" s="73">
        <f>'BAR BB| Open rates'!AN3</f>
        <v>45523</v>
      </c>
      <c r="AO3" s="73">
        <f>'BAR BB| Open rates'!AO3</f>
        <v>45526</v>
      </c>
      <c r="AP3" s="73">
        <f>'BAR BB| Open rates'!AP3</f>
        <v>45532</v>
      </c>
      <c r="AQ3" s="73">
        <f>'BAR BB| Open rates'!AQ3</f>
        <v>45534</v>
      </c>
      <c r="AR3" s="73">
        <f>'BAR BB| Open rates'!AR3</f>
        <v>45536</v>
      </c>
      <c r="AS3" s="73">
        <f>'BAR BB| Open rates'!AS3</f>
        <v>45537</v>
      </c>
      <c r="AT3" s="73">
        <f>'BAR BB| Open rates'!AT3</f>
        <v>45541</v>
      </c>
      <c r="AU3" s="73">
        <f>'BAR BB| Open rates'!AU3</f>
        <v>45544</v>
      </c>
      <c r="AV3" s="73">
        <f>'BAR BB| Open rates'!AV3</f>
        <v>45548</v>
      </c>
      <c r="AW3" s="73">
        <f>'BAR BB| Open rates'!AW3</f>
        <v>45551</v>
      </c>
      <c r="AX3" s="73">
        <f>'BAR BB| Open rates'!AX3</f>
        <v>45555</v>
      </c>
      <c r="AY3" s="73">
        <f>'BAR BB| Open rates'!AY3</f>
        <v>45558</v>
      </c>
      <c r="AZ3" s="73">
        <f>'BAR BB| Open rates'!AZ3</f>
        <v>45562</v>
      </c>
      <c r="BA3" s="73">
        <f>'BAR BB| Open rates'!BA3</f>
        <v>45565</v>
      </c>
    </row>
    <row r="4" spans="1:53" s="11" customFormat="1" ht="28.5" customHeight="1" x14ac:dyDescent="0.2">
      <c r="A4" s="8"/>
      <c r="B4" s="73">
        <f>'BAR BB| Open rates'!B4</f>
        <v>45401</v>
      </c>
      <c r="C4" s="73">
        <f>'BAR BB| Open rates'!C4</f>
        <v>45402</v>
      </c>
      <c r="D4" s="73">
        <f>'BAR BB| Open rates'!D4</f>
        <v>45407</v>
      </c>
      <c r="E4" s="73">
        <f>'BAR BB| Open rates'!E4</f>
        <v>45412</v>
      </c>
      <c r="F4" s="73">
        <f>'BAR BB| Open rates'!F4</f>
        <v>45416</v>
      </c>
      <c r="G4" s="73">
        <f>'BAR BB| Open rates'!G4</f>
        <v>45420</v>
      </c>
      <c r="H4" s="73">
        <f>'BAR BB| Open rates'!H4</f>
        <v>45423</v>
      </c>
      <c r="I4" s="73">
        <f>'BAR BB| Open rates'!I4</f>
        <v>45428</v>
      </c>
      <c r="J4" s="73">
        <f>'BAR BB| Open rates'!J4</f>
        <v>45430</v>
      </c>
      <c r="K4" s="73">
        <f>'BAR BB| Open rates'!K4</f>
        <v>45435</v>
      </c>
      <c r="L4" s="73">
        <f>'BAR BB| Open rates'!L4</f>
        <v>45437</v>
      </c>
      <c r="M4" s="73">
        <f>'BAR BB| Open rates'!M4</f>
        <v>45442</v>
      </c>
      <c r="N4" s="73">
        <f>'BAR BB| Open rates'!N4</f>
        <v>45443</v>
      </c>
      <c r="O4" s="73">
        <f>'BAR BB| Open rates'!O4</f>
        <v>45445</v>
      </c>
      <c r="P4" s="73">
        <f>'BAR BB| Open rates'!P4</f>
        <v>45450</v>
      </c>
      <c r="Q4" s="73">
        <f>'BAR BB| Open rates'!Q4</f>
        <v>45451</v>
      </c>
      <c r="R4" s="73">
        <f>'BAR BB| Open rates'!R4</f>
        <v>45456</v>
      </c>
      <c r="S4" s="73">
        <f>'BAR BB| Open rates'!S4</f>
        <v>45459</v>
      </c>
      <c r="T4" s="73">
        <f>'BAR BB| Open rates'!T4</f>
        <v>45464</v>
      </c>
      <c r="U4" s="73">
        <f>'BAR BB| Open rates'!U4</f>
        <v>45467</v>
      </c>
      <c r="V4" s="73">
        <f>'BAR BB| Open rates'!V4</f>
        <v>45470</v>
      </c>
      <c r="W4" s="73">
        <f>'BAR BB| Open rates'!W4</f>
        <v>45472</v>
      </c>
      <c r="X4" s="73">
        <f>'BAR BB| Open rates'!X4</f>
        <v>45473</v>
      </c>
      <c r="Y4" s="73">
        <f>'BAR BB| Open rates'!Y4</f>
        <v>45477</v>
      </c>
      <c r="Z4" s="73">
        <f>'BAR BB| Open rates'!Z4</f>
        <v>45480</v>
      </c>
      <c r="AA4" s="73">
        <f>'BAR BB| Open rates'!AA4</f>
        <v>45484</v>
      </c>
      <c r="AB4" s="73">
        <f>'BAR BB| Open rates'!AB4</f>
        <v>45487</v>
      </c>
      <c r="AC4" s="73">
        <f>'BAR BB| Open rates'!AC4</f>
        <v>45491</v>
      </c>
      <c r="AD4" s="73">
        <f>'BAR BB| Open rates'!AD4</f>
        <v>45494</v>
      </c>
      <c r="AE4" s="73">
        <f>'BAR BB| Open rates'!AE4</f>
        <v>45498</v>
      </c>
      <c r="AF4" s="73">
        <f>'BAR BB| Open rates'!AF4</f>
        <v>45501</v>
      </c>
      <c r="AG4" s="73">
        <f>'BAR BB| Open rates'!AG4</f>
        <v>45504</v>
      </c>
      <c r="AH4" s="73">
        <f>'BAR BB| Open rates'!AH4</f>
        <v>45505</v>
      </c>
      <c r="AI4" s="73">
        <f>'BAR BB| Open rates'!AI4</f>
        <v>45508</v>
      </c>
      <c r="AJ4" s="73">
        <f>'BAR BB| Open rates'!AJ4</f>
        <v>45512</v>
      </c>
      <c r="AK4" s="73">
        <f>'BAR BB| Open rates'!AK4</f>
        <v>45515</v>
      </c>
      <c r="AL4" s="73">
        <f>'BAR BB| Open rates'!AL4</f>
        <v>45519</v>
      </c>
      <c r="AM4" s="73">
        <f>'BAR BB| Open rates'!AM4</f>
        <v>45522</v>
      </c>
      <c r="AN4" s="73">
        <f>'BAR BB| Open rates'!AN4</f>
        <v>45525</v>
      </c>
      <c r="AO4" s="73">
        <f>'BAR BB| Open rates'!AO4</f>
        <v>45531</v>
      </c>
      <c r="AP4" s="73">
        <f>'BAR BB| Open rates'!AP4</f>
        <v>45533</v>
      </c>
      <c r="AQ4" s="73">
        <f>'BAR BB| Open rates'!AQ4</f>
        <v>45535</v>
      </c>
      <c r="AR4" s="73">
        <f>'BAR BB| Open rates'!AR4</f>
        <v>45536</v>
      </c>
      <c r="AS4" s="73">
        <f>'BAR BB| Open rates'!AS4</f>
        <v>45540</v>
      </c>
      <c r="AT4" s="73">
        <f>'BAR BB| Open rates'!AT4</f>
        <v>45543</v>
      </c>
      <c r="AU4" s="73">
        <f>'BAR BB| Open rates'!AU4</f>
        <v>45547</v>
      </c>
      <c r="AV4" s="73">
        <f>'BAR BB| Open rates'!AV4</f>
        <v>45550</v>
      </c>
      <c r="AW4" s="73">
        <f>'BAR BB| Open rates'!AW4</f>
        <v>45554</v>
      </c>
      <c r="AX4" s="73">
        <f>'BAR BB| Open rates'!AX4</f>
        <v>45557</v>
      </c>
      <c r="AY4" s="73">
        <f>'BAR BB| Open rates'!AY4</f>
        <v>45561</v>
      </c>
      <c r="AZ4" s="73">
        <f>'BAR BB| Open rates'!AZ4</f>
        <v>45564</v>
      </c>
      <c r="BA4" s="73">
        <f>'BAR BB| Open rates'!BA4</f>
        <v>45565</v>
      </c>
    </row>
    <row r="5" spans="1:53" s="14" customFormat="1" ht="12" customHeight="1" x14ac:dyDescent="0.2">
      <c r="A5" s="33" t="s">
        <v>53</v>
      </c>
    </row>
    <row r="6" spans="1:53" s="14" customFormat="1" ht="12" customHeight="1" x14ac:dyDescent="0.2">
      <c r="A6" s="33">
        <v>1</v>
      </c>
      <c r="B6" s="84">
        <f>'BAR BB| Open rates'!B6*0.85</f>
        <v>6715</v>
      </c>
      <c r="C6" s="84">
        <f>'BAR BB| Open rates'!C6*0.85</f>
        <v>6715</v>
      </c>
      <c r="D6" s="84">
        <f>'BAR BB| Open rates'!D6*0.85</f>
        <v>4760</v>
      </c>
      <c r="E6" s="84">
        <f>'BAR BB| Open rates'!E6*0.85</f>
        <v>5865</v>
      </c>
      <c r="F6" s="84">
        <f>'BAR BB| Open rates'!F6*0.85</f>
        <v>5865</v>
      </c>
      <c r="G6" s="84">
        <f>'BAR BB| Open rates'!G6*0.85</f>
        <v>5865</v>
      </c>
      <c r="H6" s="84">
        <f>'BAR BB| Open rates'!H6*0.85</f>
        <v>7565</v>
      </c>
      <c r="I6" s="84">
        <f>'BAR BB| Open rates'!I6*0.85</f>
        <v>4760</v>
      </c>
      <c r="J6" s="84">
        <f>'BAR BB| Open rates'!J6*0.85</f>
        <v>5865</v>
      </c>
      <c r="K6" s="84">
        <f>'BAR BB| Open rates'!K6*0.85</f>
        <v>4760</v>
      </c>
      <c r="L6" s="84">
        <f>'BAR BB| Open rates'!L6*0.85</f>
        <v>5865</v>
      </c>
      <c r="M6" s="84">
        <f>'BAR BB| Open rates'!M6*0.85</f>
        <v>5865</v>
      </c>
      <c r="N6" s="84">
        <f>'BAR BB| Open rates'!N6*0.85</f>
        <v>6715</v>
      </c>
      <c r="O6" s="84">
        <f>'BAR BB| Open rates'!O6*0.85</f>
        <v>6715</v>
      </c>
      <c r="P6" s="84">
        <f>'BAR BB| Open rates'!P6*0.85</f>
        <v>8415</v>
      </c>
      <c r="Q6" s="84">
        <f>'BAR BB| Open rates'!Q6*0.85</f>
        <v>6715</v>
      </c>
      <c r="R6" s="84">
        <f>'BAR BB| Open rates'!R6*0.85</f>
        <v>4760</v>
      </c>
      <c r="S6" s="84">
        <f>'BAR BB| Open rates'!S6*0.85</f>
        <v>4760</v>
      </c>
      <c r="T6" s="84">
        <f>'BAR BB| Open rates'!T6*0.85</f>
        <v>9265</v>
      </c>
      <c r="U6" s="84">
        <f>'BAR BB| Open rates'!U6*0.85</f>
        <v>6715</v>
      </c>
      <c r="V6" s="84">
        <f>'BAR BB| Open rates'!V6*0.85</f>
        <v>6715</v>
      </c>
      <c r="W6" s="84">
        <f>'BAR BB| Open rates'!W6*0.85</f>
        <v>8415</v>
      </c>
      <c r="X6" s="84">
        <f>'BAR BB| Open rates'!X6*0.85</f>
        <v>8415</v>
      </c>
      <c r="Y6" s="84">
        <f>'BAR BB| Open rates'!Y6*0.85</f>
        <v>6715</v>
      </c>
      <c r="Z6" s="84">
        <f>'BAR BB| Open rates'!Z6*0.85</f>
        <v>7565</v>
      </c>
      <c r="AA6" s="84">
        <f>'BAR BB| Open rates'!AA6*0.85</f>
        <v>6715</v>
      </c>
      <c r="AB6" s="84">
        <f>'BAR BB| Open rates'!AB6*0.85</f>
        <v>7565</v>
      </c>
      <c r="AC6" s="84">
        <f>'BAR BB| Open rates'!AC6*0.85</f>
        <v>6715</v>
      </c>
      <c r="AD6" s="84">
        <f>'BAR BB| Open rates'!AD6*0.85</f>
        <v>7565</v>
      </c>
      <c r="AE6" s="84">
        <f>'BAR BB| Open rates'!AE6*0.85</f>
        <v>6715</v>
      </c>
      <c r="AF6" s="84">
        <f>'BAR BB| Open rates'!AF6*0.85</f>
        <v>7565</v>
      </c>
      <c r="AG6" s="84">
        <f>'BAR BB| Open rates'!AG6*0.85</f>
        <v>6715</v>
      </c>
      <c r="AH6" s="84">
        <f>'BAR BB| Open rates'!AH6*0.85</f>
        <v>6715</v>
      </c>
      <c r="AI6" s="84">
        <f>'BAR BB| Open rates'!AI6*0.85</f>
        <v>7565</v>
      </c>
      <c r="AJ6" s="84">
        <f>'BAR BB| Open rates'!AJ6*0.85</f>
        <v>7565</v>
      </c>
      <c r="AK6" s="84">
        <f>'BAR BB| Open rates'!AK6*0.85</f>
        <v>8415</v>
      </c>
      <c r="AL6" s="84">
        <f>'BAR BB| Open rates'!AL6*0.85</f>
        <v>7565</v>
      </c>
      <c r="AM6" s="84">
        <f>'BAR BB| Open rates'!AM6*0.85</f>
        <v>8415</v>
      </c>
      <c r="AN6" s="84">
        <f>'BAR BB| Open rates'!AN6*0.85</f>
        <v>7565</v>
      </c>
      <c r="AO6" s="84">
        <f>'BAR BB| Open rates'!AO6*0.85</f>
        <v>8415</v>
      </c>
      <c r="AP6" s="84">
        <f>'BAR BB| Open rates'!AP6*0.85</f>
        <v>7565</v>
      </c>
      <c r="AQ6" s="84">
        <f>'BAR BB| Open rates'!AQ6*0.85</f>
        <v>7565</v>
      </c>
      <c r="AR6" s="84">
        <f>'BAR BB| Open rates'!AR6*0.85</f>
        <v>7565</v>
      </c>
      <c r="AS6" s="84">
        <f>'BAR BB| Open rates'!AS6*0.85</f>
        <v>5865</v>
      </c>
      <c r="AT6" s="84">
        <f>'BAR BB| Open rates'!AT6*0.85</f>
        <v>6715</v>
      </c>
      <c r="AU6" s="84">
        <f>'BAR BB| Open rates'!AU6*0.85</f>
        <v>5865</v>
      </c>
      <c r="AV6" s="84">
        <f>'BAR BB| Open rates'!AV6*0.85</f>
        <v>6715</v>
      </c>
      <c r="AW6" s="84">
        <f>'BAR BB| Open rates'!AW6*0.85</f>
        <v>5865</v>
      </c>
      <c r="AX6" s="84">
        <f>'BAR BB| Open rates'!AX6*0.85</f>
        <v>6715</v>
      </c>
      <c r="AY6" s="84">
        <f>'BAR BB| Open rates'!AY6*0.85</f>
        <v>5865</v>
      </c>
      <c r="AZ6" s="84">
        <f>'BAR BB| Open rates'!AZ6*0.85</f>
        <v>6715</v>
      </c>
      <c r="BA6" s="84">
        <f>'BAR BB| Open rates'!BA6*0.85</f>
        <v>5865</v>
      </c>
    </row>
    <row r="7" spans="1:53" s="14" customFormat="1" ht="12" customHeight="1" x14ac:dyDescent="0.2">
      <c r="A7" s="33">
        <v>2</v>
      </c>
      <c r="B7" s="84">
        <f>'BAR BB| Open rates'!B7*0.85</f>
        <v>7735</v>
      </c>
      <c r="C7" s="84">
        <f>'BAR BB| Open rates'!C7*0.85</f>
        <v>7735</v>
      </c>
      <c r="D7" s="84">
        <f>'BAR BB| Open rates'!D7*0.85</f>
        <v>5780</v>
      </c>
      <c r="E7" s="84">
        <f>'BAR BB| Open rates'!E7*0.85</f>
        <v>6885</v>
      </c>
      <c r="F7" s="84">
        <f>'BAR BB| Open rates'!F7*0.85</f>
        <v>6885</v>
      </c>
      <c r="G7" s="84">
        <f>'BAR BB| Open rates'!G7*0.85</f>
        <v>6885</v>
      </c>
      <c r="H7" s="84">
        <f>'BAR BB| Open rates'!H7*0.85</f>
        <v>8585</v>
      </c>
      <c r="I7" s="84">
        <f>'BAR BB| Open rates'!I7*0.85</f>
        <v>5780</v>
      </c>
      <c r="J7" s="84">
        <f>'BAR BB| Open rates'!J7*0.85</f>
        <v>6885</v>
      </c>
      <c r="K7" s="84">
        <f>'BAR BB| Open rates'!K7*0.85</f>
        <v>5780</v>
      </c>
      <c r="L7" s="84">
        <f>'BAR BB| Open rates'!L7*0.85</f>
        <v>6885</v>
      </c>
      <c r="M7" s="84">
        <f>'BAR BB| Open rates'!M7*0.85</f>
        <v>6885</v>
      </c>
      <c r="N7" s="84">
        <f>'BAR BB| Open rates'!N7*0.85</f>
        <v>7735</v>
      </c>
      <c r="O7" s="84">
        <f>'BAR BB| Open rates'!O7*0.85</f>
        <v>7735</v>
      </c>
      <c r="P7" s="84">
        <f>'BAR BB| Open rates'!P7*0.85</f>
        <v>9435</v>
      </c>
      <c r="Q7" s="84">
        <f>'BAR BB| Open rates'!Q7*0.85</f>
        <v>7735</v>
      </c>
      <c r="R7" s="84">
        <f>'BAR BB| Open rates'!R7*0.85</f>
        <v>5780</v>
      </c>
      <c r="S7" s="84">
        <f>'BAR BB| Open rates'!S7*0.85</f>
        <v>5780</v>
      </c>
      <c r="T7" s="84">
        <f>'BAR BB| Open rates'!T7*0.85</f>
        <v>10285</v>
      </c>
      <c r="U7" s="84">
        <f>'BAR BB| Open rates'!U7*0.85</f>
        <v>7735</v>
      </c>
      <c r="V7" s="84">
        <f>'BAR BB| Open rates'!V7*0.85</f>
        <v>7735</v>
      </c>
      <c r="W7" s="84">
        <f>'BAR BB| Open rates'!W7*0.85</f>
        <v>9435</v>
      </c>
      <c r="X7" s="84">
        <f>'BAR BB| Open rates'!X7*0.85</f>
        <v>9435</v>
      </c>
      <c r="Y7" s="84">
        <f>'BAR BB| Open rates'!Y7*0.85</f>
        <v>7735</v>
      </c>
      <c r="Z7" s="84">
        <f>'BAR BB| Open rates'!Z7*0.85</f>
        <v>8585</v>
      </c>
      <c r="AA7" s="84">
        <f>'BAR BB| Open rates'!AA7*0.85</f>
        <v>7735</v>
      </c>
      <c r="AB7" s="84">
        <f>'BAR BB| Open rates'!AB7*0.85</f>
        <v>8585</v>
      </c>
      <c r="AC7" s="84">
        <f>'BAR BB| Open rates'!AC7*0.85</f>
        <v>7735</v>
      </c>
      <c r="AD7" s="84">
        <f>'BAR BB| Open rates'!AD7*0.85</f>
        <v>8585</v>
      </c>
      <c r="AE7" s="84">
        <f>'BAR BB| Open rates'!AE7*0.85</f>
        <v>7735</v>
      </c>
      <c r="AF7" s="84">
        <f>'BAR BB| Open rates'!AF7*0.85</f>
        <v>8585</v>
      </c>
      <c r="AG7" s="84">
        <f>'BAR BB| Open rates'!AG7*0.85</f>
        <v>7735</v>
      </c>
      <c r="AH7" s="84">
        <f>'BAR BB| Open rates'!AH7*0.85</f>
        <v>7735</v>
      </c>
      <c r="AI7" s="84">
        <f>'BAR BB| Open rates'!AI7*0.85</f>
        <v>8585</v>
      </c>
      <c r="AJ7" s="84">
        <f>'BAR BB| Open rates'!AJ7*0.85</f>
        <v>8585</v>
      </c>
      <c r="AK7" s="84">
        <f>'BAR BB| Open rates'!AK7*0.85</f>
        <v>9435</v>
      </c>
      <c r="AL7" s="84">
        <f>'BAR BB| Open rates'!AL7*0.85</f>
        <v>8585</v>
      </c>
      <c r="AM7" s="84">
        <f>'BAR BB| Open rates'!AM7*0.85</f>
        <v>9435</v>
      </c>
      <c r="AN7" s="84">
        <f>'BAR BB| Open rates'!AN7*0.85</f>
        <v>8585</v>
      </c>
      <c r="AO7" s="84">
        <f>'BAR BB| Open rates'!AO7*0.85</f>
        <v>9435</v>
      </c>
      <c r="AP7" s="84">
        <f>'BAR BB| Open rates'!AP7*0.85</f>
        <v>8585</v>
      </c>
      <c r="AQ7" s="84">
        <f>'BAR BB| Open rates'!AQ7*0.85</f>
        <v>8585</v>
      </c>
      <c r="AR7" s="84">
        <f>'BAR BB| Open rates'!AR7*0.85</f>
        <v>8585</v>
      </c>
      <c r="AS7" s="84">
        <f>'BAR BB| Open rates'!AS7*0.85</f>
        <v>6885</v>
      </c>
      <c r="AT7" s="84">
        <f>'BAR BB| Open rates'!AT7*0.85</f>
        <v>7735</v>
      </c>
      <c r="AU7" s="84">
        <f>'BAR BB| Open rates'!AU7*0.85</f>
        <v>6885</v>
      </c>
      <c r="AV7" s="84">
        <f>'BAR BB| Open rates'!AV7*0.85</f>
        <v>7735</v>
      </c>
      <c r="AW7" s="84">
        <f>'BAR BB| Open rates'!AW7*0.85</f>
        <v>6885</v>
      </c>
      <c r="AX7" s="84">
        <f>'BAR BB| Open rates'!AX7*0.85</f>
        <v>7735</v>
      </c>
      <c r="AY7" s="84">
        <f>'BAR BB| Open rates'!AY7*0.85</f>
        <v>6885</v>
      </c>
      <c r="AZ7" s="84">
        <f>'BAR BB| Open rates'!AZ7*0.85</f>
        <v>7735</v>
      </c>
      <c r="BA7" s="84">
        <f>'BAR BB| Open rates'!BA7*0.85</f>
        <v>6885</v>
      </c>
    </row>
    <row r="8" spans="1:53"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row>
    <row r="9" spans="1:53" s="14" customFormat="1" ht="12" customHeight="1" x14ac:dyDescent="0.2">
      <c r="A9" s="33">
        <v>1</v>
      </c>
      <c r="B9" s="84">
        <f>'BAR BB| Open rates'!B9*0.85</f>
        <v>8415</v>
      </c>
      <c r="C9" s="84">
        <f>'BAR BB| Open rates'!C9*0.85</f>
        <v>8415</v>
      </c>
      <c r="D9" s="84">
        <f>'BAR BB| Open rates'!D9*0.85</f>
        <v>6460</v>
      </c>
      <c r="E9" s="84">
        <f>'BAR BB| Open rates'!E9*0.85</f>
        <v>7565</v>
      </c>
      <c r="F9" s="84">
        <f>'BAR BB| Open rates'!F9*0.85</f>
        <v>7565</v>
      </c>
      <c r="G9" s="84">
        <f>'BAR BB| Open rates'!G9*0.85</f>
        <v>7565</v>
      </c>
      <c r="H9" s="84">
        <f>'BAR BB| Open rates'!H9*0.85</f>
        <v>9265</v>
      </c>
      <c r="I9" s="84">
        <f>'BAR BB| Open rates'!I9*0.85</f>
        <v>6460</v>
      </c>
      <c r="J9" s="84">
        <f>'BAR BB| Open rates'!J9*0.85</f>
        <v>7565</v>
      </c>
      <c r="K9" s="84">
        <f>'BAR BB| Open rates'!K9*0.85</f>
        <v>6460</v>
      </c>
      <c r="L9" s="84">
        <f>'BAR BB| Open rates'!L9*0.85</f>
        <v>7565</v>
      </c>
      <c r="M9" s="84">
        <f>'BAR BB| Open rates'!M9*0.85</f>
        <v>7565</v>
      </c>
      <c r="N9" s="84">
        <f>'BAR BB| Open rates'!N9*0.85</f>
        <v>8415</v>
      </c>
      <c r="O9" s="84">
        <f>'BAR BB| Open rates'!O9*0.85</f>
        <v>8415</v>
      </c>
      <c r="P9" s="84">
        <f>'BAR BB| Open rates'!P9*0.85</f>
        <v>10115</v>
      </c>
      <c r="Q9" s="84">
        <f>'BAR BB| Open rates'!Q9*0.85</f>
        <v>8415</v>
      </c>
      <c r="R9" s="84">
        <f>'BAR BB| Open rates'!R9*0.85</f>
        <v>6460</v>
      </c>
      <c r="S9" s="84">
        <f>'BAR BB| Open rates'!S9*0.85</f>
        <v>6460</v>
      </c>
      <c r="T9" s="84">
        <f>'BAR BB| Open rates'!T9*0.85</f>
        <v>10965</v>
      </c>
      <c r="U9" s="84">
        <f>'BAR BB| Open rates'!U9*0.85</f>
        <v>8415</v>
      </c>
      <c r="V9" s="84">
        <f>'BAR BB| Open rates'!V9*0.85</f>
        <v>8415</v>
      </c>
      <c r="W9" s="84">
        <f>'BAR BB| Open rates'!W9*0.85</f>
        <v>10115</v>
      </c>
      <c r="X9" s="84">
        <f>'BAR BB| Open rates'!X9*0.85</f>
        <v>10115</v>
      </c>
      <c r="Y9" s="84">
        <f>'BAR BB| Open rates'!Y9*0.85</f>
        <v>8415</v>
      </c>
      <c r="Z9" s="84">
        <f>'BAR BB| Open rates'!Z9*0.85</f>
        <v>9265</v>
      </c>
      <c r="AA9" s="84">
        <f>'BAR BB| Open rates'!AA9*0.85</f>
        <v>8415</v>
      </c>
      <c r="AB9" s="84">
        <f>'BAR BB| Open rates'!AB9*0.85</f>
        <v>9265</v>
      </c>
      <c r="AC9" s="84">
        <f>'BAR BB| Open rates'!AC9*0.85</f>
        <v>8415</v>
      </c>
      <c r="AD9" s="84">
        <f>'BAR BB| Open rates'!AD9*0.85</f>
        <v>9265</v>
      </c>
      <c r="AE9" s="84">
        <f>'BAR BB| Open rates'!AE9*0.85</f>
        <v>8415</v>
      </c>
      <c r="AF9" s="84">
        <f>'BAR BB| Open rates'!AF9*0.85</f>
        <v>9265</v>
      </c>
      <c r="AG9" s="84">
        <f>'BAR BB| Open rates'!AG9*0.85</f>
        <v>8415</v>
      </c>
      <c r="AH9" s="84">
        <f>'BAR BB| Open rates'!AH9*0.85</f>
        <v>8415</v>
      </c>
      <c r="AI9" s="84">
        <f>'BAR BB| Open rates'!AI9*0.85</f>
        <v>9265</v>
      </c>
      <c r="AJ9" s="84">
        <f>'BAR BB| Open rates'!AJ9*0.85</f>
        <v>9265</v>
      </c>
      <c r="AK9" s="84">
        <f>'BAR BB| Open rates'!AK9*0.85</f>
        <v>10115</v>
      </c>
      <c r="AL9" s="84">
        <f>'BAR BB| Open rates'!AL9*0.85</f>
        <v>9265</v>
      </c>
      <c r="AM9" s="84">
        <f>'BAR BB| Open rates'!AM9*0.85</f>
        <v>10115</v>
      </c>
      <c r="AN9" s="84">
        <f>'BAR BB| Open rates'!AN9*0.85</f>
        <v>9265</v>
      </c>
      <c r="AO9" s="84">
        <f>'BAR BB| Open rates'!AO9*0.85</f>
        <v>10115</v>
      </c>
      <c r="AP9" s="84">
        <f>'BAR BB| Open rates'!AP9*0.85</f>
        <v>9265</v>
      </c>
      <c r="AQ9" s="84">
        <f>'BAR BB| Open rates'!AQ9*0.85</f>
        <v>9265</v>
      </c>
      <c r="AR9" s="84">
        <f>'BAR BB| Open rates'!AR9*0.85</f>
        <v>9265</v>
      </c>
      <c r="AS9" s="84">
        <f>'BAR BB| Open rates'!AS9*0.85</f>
        <v>7565</v>
      </c>
      <c r="AT9" s="84">
        <f>'BAR BB| Open rates'!AT9*0.85</f>
        <v>8415</v>
      </c>
      <c r="AU9" s="84">
        <f>'BAR BB| Open rates'!AU9*0.85</f>
        <v>7565</v>
      </c>
      <c r="AV9" s="84">
        <f>'BAR BB| Open rates'!AV9*0.85</f>
        <v>8415</v>
      </c>
      <c r="AW9" s="84">
        <f>'BAR BB| Open rates'!AW9*0.85</f>
        <v>7565</v>
      </c>
      <c r="AX9" s="84">
        <f>'BAR BB| Open rates'!AX9*0.85</f>
        <v>8415</v>
      </c>
      <c r="AY9" s="84">
        <f>'BAR BB| Open rates'!AY9*0.85</f>
        <v>7565</v>
      </c>
      <c r="AZ9" s="84">
        <f>'BAR BB| Open rates'!AZ9*0.85</f>
        <v>8415</v>
      </c>
      <c r="BA9" s="84">
        <f>'BAR BB| Open rates'!BA9*0.85</f>
        <v>7565</v>
      </c>
    </row>
    <row r="10" spans="1:53" s="14" customFormat="1" ht="12" customHeight="1" x14ac:dyDescent="0.2">
      <c r="A10" s="33">
        <v>2</v>
      </c>
      <c r="B10" s="84">
        <f>'BAR BB| Open rates'!B10*0.85</f>
        <v>9435</v>
      </c>
      <c r="C10" s="84">
        <f>'BAR BB| Open rates'!C10*0.85</f>
        <v>9435</v>
      </c>
      <c r="D10" s="84">
        <f>'BAR BB| Open rates'!D10*0.85</f>
        <v>7480</v>
      </c>
      <c r="E10" s="84">
        <f>'BAR BB| Open rates'!E10*0.85</f>
        <v>8585</v>
      </c>
      <c r="F10" s="84">
        <f>'BAR BB| Open rates'!F10*0.85</f>
        <v>8585</v>
      </c>
      <c r="G10" s="84">
        <f>'BAR BB| Open rates'!G10*0.85</f>
        <v>8585</v>
      </c>
      <c r="H10" s="84">
        <f>'BAR BB| Open rates'!H10*0.85</f>
        <v>10285</v>
      </c>
      <c r="I10" s="84">
        <f>'BAR BB| Open rates'!I10*0.85</f>
        <v>7480</v>
      </c>
      <c r="J10" s="84">
        <f>'BAR BB| Open rates'!J10*0.85</f>
        <v>8585</v>
      </c>
      <c r="K10" s="84">
        <f>'BAR BB| Open rates'!K10*0.85</f>
        <v>7480</v>
      </c>
      <c r="L10" s="84">
        <f>'BAR BB| Open rates'!L10*0.85</f>
        <v>8585</v>
      </c>
      <c r="M10" s="84">
        <f>'BAR BB| Open rates'!M10*0.85</f>
        <v>8585</v>
      </c>
      <c r="N10" s="84">
        <f>'BAR BB| Open rates'!N10*0.85</f>
        <v>9435</v>
      </c>
      <c r="O10" s="84">
        <f>'BAR BB| Open rates'!O10*0.85</f>
        <v>9435</v>
      </c>
      <c r="P10" s="84">
        <f>'BAR BB| Open rates'!P10*0.85</f>
        <v>11135</v>
      </c>
      <c r="Q10" s="84">
        <f>'BAR BB| Open rates'!Q10*0.85</f>
        <v>9435</v>
      </c>
      <c r="R10" s="84">
        <f>'BAR BB| Open rates'!R10*0.85</f>
        <v>7480</v>
      </c>
      <c r="S10" s="84">
        <f>'BAR BB| Open rates'!S10*0.85</f>
        <v>7480</v>
      </c>
      <c r="T10" s="84">
        <f>'BAR BB| Open rates'!T10*0.85</f>
        <v>11985</v>
      </c>
      <c r="U10" s="84">
        <f>'BAR BB| Open rates'!U10*0.85</f>
        <v>9435</v>
      </c>
      <c r="V10" s="84">
        <f>'BAR BB| Open rates'!V10*0.85</f>
        <v>9435</v>
      </c>
      <c r="W10" s="84">
        <f>'BAR BB| Open rates'!W10*0.85</f>
        <v>11135</v>
      </c>
      <c r="X10" s="84">
        <f>'BAR BB| Open rates'!X10*0.85</f>
        <v>11135</v>
      </c>
      <c r="Y10" s="84">
        <f>'BAR BB| Open rates'!Y10*0.85</f>
        <v>9435</v>
      </c>
      <c r="Z10" s="84">
        <f>'BAR BB| Open rates'!Z10*0.85</f>
        <v>10285</v>
      </c>
      <c r="AA10" s="84">
        <f>'BAR BB| Open rates'!AA10*0.85</f>
        <v>9435</v>
      </c>
      <c r="AB10" s="84">
        <f>'BAR BB| Open rates'!AB10*0.85</f>
        <v>10285</v>
      </c>
      <c r="AC10" s="84">
        <f>'BAR BB| Open rates'!AC10*0.85</f>
        <v>9435</v>
      </c>
      <c r="AD10" s="84">
        <f>'BAR BB| Open rates'!AD10*0.85</f>
        <v>10285</v>
      </c>
      <c r="AE10" s="84">
        <f>'BAR BB| Open rates'!AE10*0.85</f>
        <v>9435</v>
      </c>
      <c r="AF10" s="84">
        <f>'BAR BB| Open rates'!AF10*0.85</f>
        <v>10285</v>
      </c>
      <c r="AG10" s="84">
        <f>'BAR BB| Open rates'!AG10*0.85</f>
        <v>9435</v>
      </c>
      <c r="AH10" s="84">
        <f>'BAR BB| Open rates'!AH10*0.85</f>
        <v>9435</v>
      </c>
      <c r="AI10" s="84">
        <f>'BAR BB| Open rates'!AI10*0.85</f>
        <v>10285</v>
      </c>
      <c r="AJ10" s="84">
        <f>'BAR BB| Open rates'!AJ10*0.85</f>
        <v>10285</v>
      </c>
      <c r="AK10" s="84">
        <f>'BAR BB| Open rates'!AK10*0.85</f>
        <v>11135</v>
      </c>
      <c r="AL10" s="84">
        <f>'BAR BB| Open rates'!AL10*0.85</f>
        <v>10285</v>
      </c>
      <c r="AM10" s="84">
        <f>'BAR BB| Open rates'!AM10*0.85</f>
        <v>11135</v>
      </c>
      <c r="AN10" s="84">
        <f>'BAR BB| Open rates'!AN10*0.85</f>
        <v>10285</v>
      </c>
      <c r="AO10" s="84">
        <f>'BAR BB| Open rates'!AO10*0.85</f>
        <v>11135</v>
      </c>
      <c r="AP10" s="84">
        <f>'BAR BB| Open rates'!AP10*0.85</f>
        <v>10285</v>
      </c>
      <c r="AQ10" s="84">
        <f>'BAR BB| Open rates'!AQ10*0.85</f>
        <v>10285</v>
      </c>
      <c r="AR10" s="84">
        <f>'BAR BB| Open rates'!AR10*0.85</f>
        <v>10285</v>
      </c>
      <c r="AS10" s="84">
        <f>'BAR BB| Open rates'!AS10*0.85</f>
        <v>8585</v>
      </c>
      <c r="AT10" s="84">
        <f>'BAR BB| Open rates'!AT10*0.85</f>
        <v>9435</v>
      </c>
      <c r="AU10" s="84">
        <f>'BAR BB| Open rates'!AU10*0.85</f>
        <v>8585</v>
      </c>
      <c r="AV10" s="84">
        <f>'BAR BB| Open rates'!AV10*0.85</f>
        <v>9435</v>
      </c>
      <c r="AW10" s="84">
        <f>'BAR BB| Open rates'!AW10*0.85</f>
        <v>8585</v>
      </c>
      <c r="AX10" s="84">
        <f>'BAR BB| Open rates'!AX10*0.85</f>
        <v>9435</v>
      </c>
      <c r="AY10" s="84">
        <f>'BAR BB| Open rates'!AY10*0.85</f>
        <v>8585</v>
      </c>
      <c r="AZ10" s="84">
        <f>'BAR BB| Open rates'!AZ10*0.85</f>
        <v>9435</v>
      </c>
      <c r="BA10" s="84">
        <f>'BAR BB| Open rates'!BA10*0.85</f>
        <v>8585</v>
      </c>
    </row>
    <row r="11" spans="1:53"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row>
    <row r="12" spans="1:53" s="14" customFormat="1" ht="12" customHeight="1" x14ac:dyDescent="0.2">
      <c r="A12" s="33">
        <v>1</v>
      </c>
      <c r="B12" s="84">
        <f>'BAR BB| Open rates'!B12*0.85</f>
        <v>9265</v>
      </c>
      <c r="C12" s="84">
        <f>'BAR BB| Open rates'!C12*0.85</f>
        <v>9265</v>
      </c>
      <c r="D12" s="84">
        <f>'BAR BB| Open rates'!D12*0.85</f>
        <v>7310</v>
      </c>
      <c r="E12" s="84">
        <f>'BAR BB| Open rates'!E12*0.85</f>
        <v>8415</v>
      </c>
      <c r="F12" s="84">
        <f>'BAR BB| Open rates'!F12*0.85</f>
        <v>8415</v>
      </c>
      <c r="G12" s="84">
        <f>'BAR BB| Open rates'!G12*0.85</f>
        <v>8415</v>
      </c>
      <c r="H12" s="84">
        <f>'BAR BB| Open rates'!H12*0.85</f>
        <v>10115</v>
      </c>
      <c r="I12" s="84">
        <f>'BAR BB| Open rates'!I12*0.85</f>
        <v>7310</v>
      </c>
      <c r="J12" s="84">
        <f>'BAR BB| Open rates'!J12*0.85</f>
        <v>8415</v>
      </c>
      <c r="K12" s="84">
        <f>'BAR BB| Open rates'!K12*0.85</f>
        <v>7310</v>
      </c>
      <c r="L12" s="84">
        <f>'BAR BB| Open rates'!L12*0.85</f>
        <v>8415</v>
      </c>
      <c r="M12" s="84">
        <f>'BAR BB| Open rates'!M12*0.85</f>
        <v>8415</v>
      </c>
      <c r="N12" s="84">
        <f>'BAR BB| Open rates'!N12*0.85</f>
        <v>9265</v>
      </c>
      <c r="O12" s="84">
        <f>'BAR BB| Open rates'!O12*0.85</f>
        <v>9265</v>
      </c>
      <c r="P12" s="84">
        <f>'BAR BB| Open rates'!P12*0.85</f>
        <v>10965</v>
      </c>
      <c r="Q12" s="84">
        <f>'BAR BB| Open rates'!Q12*0.85</f>
        <v>9265</v>
      </c>
      <c r="R12" s="84">
        <f>'BAR BB| Open rates'!R12*0.85</f>
        <v>7310</v>
      </c>
      <c r="S12" s="84">
        <f>'BAR BB| Open rates'!S12*0.85</f>
        <v>7310</v>
      </c>
      <c r="T12" s="84">
        <f>'BAR BB| Open rates'!T12*0.85</f>
        <v>11815</v>
      </c>
      <c r="U12" s="84">
        <f>'BAR BB| Open rates'!U12*0.85</f>
        <v>9265</v>
      </c>
      <c r="V12" s="84">
        <f>'BAR BB| Open rates'!V12*0.85</f>
        <v>9265</v>
      </c>
      <c r="W12" s="84">
        <f>'BAR BB| Open rates'!W12*0.85</f>
        <v>10965</v>
      </c>
      <c r="X12" s="84">
        <f>'BAR BB| Open rates'!X12*0.85</f>
        <v>10965</v>
      </c>
      <c r="Y12" s="84">
        <f>'BAR BB| Open rates'!Y12*0.85</f>
        <v>9265</v>
      </c>
      <c r="Z12" s="84">
        <f>'BAR BB| Open rates'!Z12*0.85</f>
        <v>10115</v>
      </c>
      <c r="AA12" s="84">
        <f>'BAR BB| Open rates'!AA12*0.85</f>
        <v>9265</v>
      </c>
      <c r="AB12" s="84">
        <f>'BAR BB| Open rates'!AB12*0.85</f>
        <v>10115</v>
      </c>
      <c r="AC12" s="84">
        <f>'BAR BB| Open rates'!AC12*0.85</f>
        <v>9265</v>
      </c>
      <c r="AD12" s="84">
        <f>'BAR BB| Open rates'!AD12*0.85</f>
        <v>10115</v>
      </c>
      <c r="AE12" s="84">
        <f>'BAR BB| Open rates'!AE12*0.85</f>
        <v>9265</v>
      </c>
      <c r="AF12" s="84">
        <f>'BAR BB| Open rates'!AF12*0.85</f>
        <v>10115</v>
      </c>
      <c r="AG12" s="84">
        <f>'BAR BB| Open rates'!AG12*0.85</f>
        <v>9265</v>
      </c>
      <c r="AH12" s="84">
        <f>'BAR BB| Open rates'!AH12*0.85</f>
        <v>9265</v>
      </c>
      <c r="AI12" s="84">
        <f>'BAR BB| Open rates'!AI12*0.85</f>
        <v>10115</v>
      </c>
      <c r="AJ12" s="84">
        <f>'BAR BB| Open rates'!AJ12*0.85</f>
        <v>10115</v>
      </c>
      <c r="AK12" s="84">
        <f>'BAR BB| Open rates'!AK12*0.85</f>
        <v>10965</v>
      </c>
      <c r="AL12" s="84">
        <f>'BAR BB| Open rates'!AL12*0.85</f>
        <v>10115</v>
      </c>
      <c r="AM12" s="84">
        <f>'BAR BB| Open rates'!AM12*0.85</f>
        <v>10965</v>
      </c>
      <c r="AN12" s="84">
        <f>'BAR BB| Open rates'!AN12*0.85</f>
        <v>10115</v>
      </c>
      <c r="AO12" s="84">
        <f>'BAR BB| Open rates'!AO12*0.85</f>
        <v>10965</v>
      </c>
      <c r="AP12" s="84">
        <f>'BAR BB| Open rates'!AP12*0.85</f>
        <v>10115</v>
      </c>
      <c r="AQ12" s="84">
        <f>'BAR BB| Open rates'!AQ12*0.85</f>
        <v>10115</v>
      </c>
      <c r="AR12" s="84">
        <f>'BAR BB| Open rates'!AR12*0.85</f>
        <v>10115</v>
      </c>
      <c r="AS12" s="84">
        <f>'BAR BB| Open rates'!AS12*0.85</f>
        <v>8415</v>
      </c>
      <c r="AT12" s="84">
        <f>'BAR BB| Open rates'!AT12*0.85</f>
        <v>9265</v>
      </c>
      <c r="AU12" s="84">
        <f>'BAR BB| Open rates'!AU12*0.85</f>
        <v>8415</v>
      </c>
      <c r="AV12" s="84">
        <f>'BAR BB| Open rates'!AV12*0.85</f>
        <v>9265</v>
      </c>
      <c r="AW12" s="84">
        <f>'BAR BB| Open rates'!AW12*0.85</f>
        <v>8415</v>
      </c>
      <c r="AX12" s="84">
        <f>'BAR BB| Open rates'!AX12*0.85</f>
        <v>9265</v>
      </c>
      <c r="AY12" s="84">
        <f>'BAR BB| Open rates'!AY12*0.85</f>
        <v>8415</v>
      </c>
      <c r="AZ12" s="84">
        <f>'BAR BB| Open rates'!AZ12*0.85</f>
        <v>9265</v>
      </c>
      <c r="BA12" s="84">
        <f>'BAR BB| Open rates'!BA12*0.85</f>
        <v>8415</v>
      </c>
    </row>
    <row r="13" spans="1:53" s="14" customFormat="1" ht="12" customHeight="1" x14ac:dyDescent="0.2">
      <c r="A13" s="33">
        <v>2</v>
      </c>
      <c r="B13" s="84">
        <f>'BAR BB| Open rates'!B13*0.85</f>
        <v>10285</v>
      </c>
      <c r="C13" s="84">
        <f>'BAR BB| Open rates'!C13*0.85</f>
        <v>10285</v>
      </c>
      <c r="D13" s="84">
        <f>'BAR BB| Open rates'!D13*0.85</f>
        <v>8330</v>
      </c>
      <c r="E13" s="84">
        <f>'BAR BB| Open rates'!E13*0.85</f>
        <v>9435</v>
      </c>
      <c r="F13" s="84">
        <f>'BAR BB| Open rates'!F13*0.85</f>
        <v>9435</v>
      </c>
      <c r="G13" s="84">
        <f>'BAR BB| Open rates'!G13*0.85</f>
        <v>9435</v>
      </c>
      <c r="H13" s="84">
        <f>'BAR BB| Open rates'!H13*0.85</f>
        <v>11135</v>
      </c>
      <c r="I13" s="84">
        <f>'BAR BB| Open rates'!I13*0.85</f>
        <v>8330</v>
      </c>
      <c r="J13" s="84">
        <f>'BAR BB| Open rates'!J13*0.85</f>
        <v>9435</v>
      </c>
      <c r="K13" s="84">
        <f>'BAR BB| Open rates'!K13*0.85</f>
        <v>8330</v>
      </c>
      <c r="L13" s="84">
        <f>'BAR BB| Open rates'!L13*0.85</f>
        <v>9435</v>
      </c>
      <c r="M13" s="84">
        <f>'BAR BB| Open rates'!M13*0.85</f>
        <v>9435</v>
      </c>
      <c r="N13" s="84">
        <f>'BAR BB| Open rates'!N13*0.85</f>
        <v>10285</v>
      </c>
      <c r="O13" s="84">
        <f>'BAR BB| Open rates'!O13*0.85</f>
        <v>10285</v>
      </c>
      <c r="P13" s="84">
        <f>'BAR BB| Open rates'!P13*0.85</f>
        <v>11985</v>
      </c>
      <c r="Q13" s="84">
        <f>'BAR BB| Open rates'!Q13*0.85</f>
        <v>10285</v>
      </c>
      <c r="R13" s="84">
        <f>'BAR BB| Open rates'!R13*0.85</f>
        <v>8330</v>
      </c>
      <c r="S13" s="84">
        <f>'BAR BB| Open rates'!S13*0.85</f>
        <v>8330</v>
      </c>
      <c r="T13" s="84">
        <f>'BAR BB| Open rates'!T13*0.85</f>
        <v>12835</v>
      </c>
      <c r="U13" s="84">
        <f>'BAR BB| Open rates'!U13*0.85</f>
        <v>10285</v>
      </c>
      <c r="V13" s="84">
        <f>'BAR BB| Open rates'!V13*0.85</f>
        <v>10285</v>
      </c>
      <c r="W13" s="84">
        <f>'BAR BB| Open rates'!W13*0.85</f>
        <v>11985</v>
      </c>
      <c r="X13" s="84">
        <f>'BAR BB| Open rates'!X13*0.85</f>
        <v>11985</v>
      </c>
      <c r="Y13" s="84">
        <f>'BAR BB| Open rates'!Y13*0.85</f>
        <v>10285</v>
      </c>
      <c r="Z13" s="84">
        <f>'BAR BB| Open rates'!Z13*0.85</f>
        <v>11135</v>
      </c>
      <c r="AA13" s="84">
        <f>'BAR BB| Open rates'!AA13*0.85</f>
        <v>10285</v>
      </c>
      <c r="AB13" s="84">
        <f>'BAR BB| Open rates'!AB13*0.85</f>
        <v>11135</v>
      </c>
      <c r="AC13" s="84">
        <f>'BAR BB| Open rates'!AC13*0.85</f>
        <v>10285</v>
      </c>
      <c r="AD13" s="84">
        <f>'BAR BB| Open rates'!AD13*0.85</f>
        <v>11135</v>
      </c>
      <c r="AE13" s="84">
        <f>'BAR BB| Open rates'!AE13*0.85</f>
        <v>10285</v>
      </c>
      <c r="AF13" s="84">
        <f>'BAR BB| Open rates'!AF13*0.85</f>
        <v>11135</v>
      </c>
      <c r="AG13" s="84">
        <f>'BAR BB| Open rates'!AG13*0.85</f>
        <v>10285</v>
      </c>
      <c r="AH13" s="84">
        <f>'BAR BB| Open rates'!AH13*0.85</f>
        <v>10285</v>
      </c>
      <c r="AI13" s="84">
        <f>'BAR BB| Open rates'!AI13*0.85</f>
        <v>11135</v>
      </c>
      <c r="AJ13" s="84">
        <f>'BAR BB| Open rates'!AJ13*0.85</f>
        <v>11135</v>
      </c>
      <c r="AK13" s="84">
        <f>'BAR BB| Open rates'!AK13*0.85</f>
        <v>11985</v>
      </c>
      <c r="AL13" s="84">
        <f>'BAR BB| Open rates'!AL13*0.85</f>
        <v>11135</v>
      </c>
      <c r="AM13" s="84">
        <f>'BAR BB| Open rates'!AM13*0.85</f>
        <v>11985</v>
      </c>
      <c r="AN13" s="84">
        <f>'BAR BB| Open rates'!AN13*0.85</f>
        <v>11135</v>
      </c>
      <c r="AO13" s="84">
        <f>'BAR BB| Open rates'!AO13*0.85</f>
        <v>11985</v>
      </c>
      <c r="AP13" s="84">
        <f>'BAR BB| Open rates'!AP13*0.85</f>
        <v>11135</v>
      </c>
      <c r="AQ13" s="84">
        <f>'BAR BB| Open rates'!AQ13*0.85</f>
        <v>11135</v>
      </c>
      <c r="AR13" s="84">
        <f>'BAR BB| Open rates'!AR13*0.85</f>
        <v>11135</v>
      </c>
      <c r="AS13" s="84">
        <f>'BAR BB| Open rates'!AS13*0.85</f>
        <v>9435</v>
      </c>
      <c r="AT13" s="84">
        <f>'BAR BB| Open rates'!AT13*0.85</f>
        <v>10285</v>
      </c>
      <c r="AU13" s="84">
        <f>'BAR BB| Open rates'!AU13*0.85</f>
        <v>9435</v>
      </c>
      <c r="AV13" s="84">
        <f>'BAR BB| Open rates'!AV13*0.85</f>
        <v>10285</v>
      </c>
      <c r="AW13" s="84">
        <f>'BAR BB| Open rates'!AW13*0.85</f>
        <v>9435</v>
      </c>
      <c r="AX13" s="84">
        <f>'BAR BB| Open rates'!AX13*0.85</f>
        <v>10285</v>
      </c>
      <c r="AY13" s="84">
        <f>'BAR BB| Open rates'!AY13*0.85</f>
        <v>9435</v>
      </c>
      <c r="AZ13" s="84">
        <f>'BAR BB| Open rates'!AZ13*0.85</f>
        <v>10285</v>
      </c>
      <c r="BA13" s="84">
        <f>'BAR BB| Open rates'!BA13*0.85</f>
        <v>9435</v>
      </c>
    </row>
    <row r="14" spans="1:53"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row>
    <row r="15" spans="1:53" s="14" customFormat="1" ht="12" customHeight="1" x14ac:dyDescent="0.2">
      <c r="A15" s="42" t="s">
        <v>159</v>
      </c>
      <c r="B15" s="84">
        <f>'BAR BB| Open rates'!B15*0.85</f>
        <v>12325</v>
      </c>
      <c r="C15" s="84">
        <f>'BAR BB| Open rates'!C15*0.85</f>
        <v>12325</v>
      </c>
      <c r="D15" s="84">
        <f>'BAR BB| Open rates'!D15*0.85</f>
        <v>10370</v>
      </c>
      <c r="E15" s="84">
        <f>'BAR BB| Open rates'!E15*0.85</f>
        <v>11475</v>
      </c>
      <c r="F15" s="84">
        <f>'BAR BB| Open rates'!F15*0.85</f>
        <v>11475</v>
      </c>
      <c r="G15" s="84">
        <f>'BAR BB| Open rates'!G15*0.85</f>
        <v>11475</v>
      </c>
      <c r="H15" s="84">
        <f>'BAR BB| Open rates'!H15*0.85</f>
        <v>13175</v>
      </c>
      <c r="I15" s="84">
        <f>'BAR BB| Open rates'!I15*0.85</f>
        <v>10370</v>
      </c>
      <c r="J15" s="84">
        <f>'BAR BB| Open rates'!J15*0.85</f>
        <v>11475</v>
      </c>
      <c r="K15" s="84">
        <f>'BAR BB| Open rates'!K15*0.85</f>
        <v>10370</v>
      </c>
      <c r="L15" s="84">
        <f>'BAR BB| Open rates'!L15*0.85</f>
        <v>11475</v>
      </c>
      <c r="M15" s="84">
        <f>'BAR BB| Open rates'!M15*0.85</f>
        <v>11475</v>
      </c>
      <c r="N15" s="84">
        <f>'BAR BB| Open rates'!N15*0.85</f>
        <v>12325</v>
      </c>
      <c r="O15" s="84">
        <f>'BAR BB| Open rates'!O15*0.85</f>
        <v>12325</v>
      </c>
      <c r="P15" s="84">
        <f>'BAR BB| Open rates'!P15*0.85</f>
        <v>14025</v>
      </c>
      <c r="Q15" s="84">
        <f>'BAR BB| Open rates'!Q15*0.85</f>
        <v>12325</v>
      </c>
      <c r="R15" s="84">
        <f>'BAR BB| Open rates'!R15*0.85</f>
        <v>10370</v>
      </c>
      <c r="S15" s="84">
        <f>'BAR BB| Open rates'!S15*0.85</f>
        <v>10370</v>
      </c>
      <c r="T15" s="84">
        <f>'BAR BB| Open rates'!T15*0.85</f>
        <v>14875</v>
      </c>
      <c r="U15" s="84">
        <f>'BAR BB| Open rates'!U15*0.85</f>
        <v>12325</v>
      </c>
      <c r="V15" s="84">
        <f>'BAR BB| Open rates'!V15*0.85</f>
        <v>12325</v>
      </c>
      <c r="W15" s="84">
        <f>'BAR BB| Open rates'!W15*0.85</f>
        <v>14025</v>
      </c>
      <c r="X15" s="84">
        <f>'BAR BB| Open rates'!X15*0.85</f>
        <v>14025</v>
      </c>
      <c r="Y15" s="84">
        <f>'BAR BB| Open rates'!Y15*0.85</f>
        <v>13175</v>
      </c>
      <c r="Z15" s="84">
        <f>'BAR BB| Open rates'!Z15*0.85</f>
        <v>14025</v>
      </c>
      <c r="AA15" s="84">
        <f>'BAR BB| Open rates'!AA15*0.85</f>
        <v>13175</v>
      </c>
      <c r="AB15" s="84">
        <f>'BAR BB| Open rates'!AB15*0.85</f>
        <v>14025</v>
      </c>
      <c r="AC15" s="84">
        <f>'BAR BB| Open rates'!AC15*0.85</f>
        <v>13175</v>
      </c>
      <c r="AD15" s="84">
        <f>'BAR BB| Open rates'!AD15*0.85</f>
        <v>14025</v>
      </c>
      <c r="AE15" s="84">
        <f>'BAR BB| Open rates'!AE15*0.85</f>
        <v>13175</v>
      </c>
      <c r="AF15" s="84">
        <f>'BAR BB| Open rates'!AF15*0.85</f>
        <v>14025</v>
      </c>
      <c r="AG15" s="84">
        <f>'BAR BB| Open rates'!AG15*0.85</f>
        <v>13175</v>
      </c>
      <c r="AH15" s="84">
        <f>'BAR BB| Open rates'!AH15*0.85</f>
        <v>13175</v>
      </c>
      <c r="AI15" s="84">
        <f>'BAR BB| Open rates'!AI15*0.85</f>
        <v>14025</v>
      </c>
      <c r="AJ15" s="84">
        <f>'BAR BB| Open rates'!AJ15*0.85</f>
        <v>14025</v>
      </c>
      <c r="AK15" s="84">
        <f>'BAR BB| Open rates'!AK15*0.85</f>
        <v>14875</v>
      </c>
      <c r="AL15" s="84">
        <f>'BAR BB| Open rates'!AL15*0.85</f>
        <v>14025</v>
      </c>
      <c r="AM15" s="84">
        <f>'BAR BB| Open rates'!AM15*0.85</f>
        <v>14875</v>
      </c>
      <c r="AN15" s="84">
        <f>'BAR BB| Open rates'!AN15*0.85</f>
        <v>14025</v>
      </c>
      <c r="AO15" s="84">
        <f>'BAR BB| Open rates'!AO15*0.85</f>
        <v>14875</v>
      </c>
      <c r="AP15" s="84">
        <f>'BAR BB| Open rates'!AP15*0.85</f>
        <v>14025</v>
      </c>
      <c r="AQ15" s="84">
        <f>'BAR BB| Open rates'!AQ15*0.85</f>
        <v>14025</v>
      </c>
      <c r="AR15" s="84">
        <f>'BAR BB| Open rates'!AR15*0.85</f>
        <v>13175</v>
      </c>
      <c r="AS15" s="84">
        <f>'BAR BB| Open rates'!AS15*0.85</f>
        <v>11475</v>
      </c>
      <c r="AT15" s="84">
        <f>'BAR BB| Open rates'!AT15*0.85</f>
        <v>12325</v>
      </c>
      <c r="AU15" s="84">
        <f>'BAR BB| Open rates'!AU15*0.85</f>
        <v>11475</v>
      </c>
      <c r="AV15" s="84">
        <f>'BAR BB| Open rates'!AV15*0.85</f>
        <v>12325</v>
      </c>
      <c r="AW15" s="84">
        <f>'BAR BB| Open rates'!AW15*0.85</f>
        <v>11475</v>
      </c>
      <c r="AX15" s="84">
        <f>'BAR BB| Open rates'!AX15*0.85</f>
        <v>12325</v>
      </c>
      <c r="AY15" s="84">
        <f>'BAR BB| Open rates'!AY15*0.85</f>
        <v>11475</v>
      </c>
      <c r="AZ15" s="84">
        <f>'BAR BB| Open rates'!AZ15*0.85</f>
        <v>12325</v>
      </c>
      <c r="BA15" s="84">
        <f>'BAR BB| Open rates'!BA15*0.85</f>
        <v>11475</v>
      </c>
    </row>
    <row r="16" spans="1:53" s="14" customFormat="1" ht="12" customHeight="1" x14ac:dyDescent="0.2">
      <c r="A16" s="33"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row>
    <row r="17" spans="1:53" s="14" customFormat="1" ht="12" customHeight="1" x14ac:dyDescent="0.2">
      <c r="A17" s="42" t="s">
        <v>159</v>
      </c>
      <c r="B17" s="84">
        <f>'BAR BB| Open rates'!B17*0.85</f>
        <v>12750</v>
      </c>
      <c r="C17" s="84">
        <f>'BAR BB| Open rates'!C17*0.85</f>
        <v>12750</v>
      </c>
      <c r="D17" s="84">
        <f>'BAR BB| Open rates'!D17*0.85</f>
        <v>10795</v>
      </c>
      <c r="E17" s="84">
        <f>'BAR BB| Open rates'!E17*0.85</f>
        <v>11900</v>
      </c>
      <c r="F17" s="84">
        <f>'BAR BB| Open rates'!F17*0.85</f>
        <v>11900</v>
      </c>
      <c r="G17" s="84">
        <f>'BAR BB| Open rates'!G17*0.85</f>
        <v>11900</v>
      </c>
      <c r="H17" s="84">
        <f>'BAR BB| Open rates'!H17*0.85</f>
        <v>13600</v>
      </c>
      <c r="I17" s="84">
        <f>'BAR BB| Open rates'!I17*0.85</f>
        <v>10795</v>
      </c>
      <c r="J17" s="84">
        <f>'BAR BB| Open rates'!J17*0.85</f>
        <v>11900</v>
      </c>
      <c r="K17" s="84">
        <f>'BAR BB| Open rates'!K17*0.85</f>
        <v>10795</v>
      </c>
      <c r="L17" s="84">
        <f>'BAR BB| Open rates'!L17*0.85</f>
        <v>11900</v>
      </c>
      <c r="M17" s="84">
        <f>'BAR BB| Open rates'!M17*0.85</f>
        <v>11900</v>
      </c>
      <c r="N17" s="84">
        <f>'BAR BB| Open rates'!N17*0.85</f>
        <v>12750</v>
      </c>
      <c r="O17" s="84">
        <f>'BAR BB| Open rates'!O17*0.85</f>
        <v>12750</v>
      </c>
      <c r="P17" s="84">
        <f>'BAR BB| Open rates'!P17*0.85</f>
        <v>14450</v>
      </c>
      <c r="Q17" s="84">
        <f>'BAR BB| Open rates'!Q17*0.85</f>
        <v>12750</v>
      </c>
      <c r="R17" s="84">
        <f>'BAR BB| Open rates'!R17*0.85</f>
        <v>10795</v>
      </c>
      <c r="S17" s="84">
        <f>'BAR BB| Open rates'!S17*0.85</f>
        <v>10795</v>
      </c>
      <c r="T17" s="84">
        <f>'BAR BB| Open rates'!T17*0.85</f>
        <v>15300</v>
      </c>
      <c r="U17" s="84">
        <f>'BAR BB| Open rates'!U17*0.85</f>
        <v>12750</v>
      </c>
      <c r="V17" s="84">
        <f>'BAR BB| Open rates'!V17*0.85</f>
        <v>12750</v>
      </c>
      <c r="W17" s="84">
        <f>'BAR BB| Open rates'!W17*0.85</f>
        <v>14450</v>
      </c>
      <c r="X17" s="84">
        <f>'BAR BB| Open rates'!X17*0.85</f>
        <v>14450</v>
      </c>
      <c r="Y17" s="84">
        <f>'BAR BB| Open rates'!Y17*0.85</f>
        <v>14875</v>
      </c>
      <c r="Z17" s="84">
        <f>'BAR BB| Open rates'!Z17*0.85</f>
        <v>15725</v>
      </c>
      <c r="AA17" s="84">
        <f>'BAR BB| Open rates'!AA17*0.85</f>
        <v>14875</v>
      </c>
      <c r="AB17" s="84">
        <f>'BAR BB| Open rates'!AB17*0.85</f>
        <v>15725</v>
      </c>
      <c r="AC17" s="84">
        <f>'BAR BB| Open rates'!AC17*0.85</f>
        <v>14875</v>
      </c>
      <c r="AD17" s="84">
        <f>'BAR BB| Open rates'!AD17*0.85</f>
        <v>15725</v>
      </c>
      <c r="AE17" s="84">
        <f>'BAR BB| Open rates'!AE17*0.85</f>
        <v>14875</v>
      </c>
      <c r="AF17" s="84">
        <f>'BAR BB| Open rates'!AF17*0.85</f>
        <v>15725</v>
      </c>
      <c r="AG17" s="84">
        <f>'BAR BB| Open rates'!AG17*0.85</f>
        <v>14875</v>
      </c>
      <c r="AH17" s="84">
        <f>'BAR BB| Open rates'!AH17*0.85</f>
        <v>14875</v>
      </c>
      <c r="AI17" s="84">
        <f>'BAR BB| Open rates'!AI17*0.85</f>
        <v>15725</v>
      </c>
      <c r="AJ17" s="84">
        <f>'BAR BB| Open rates'!AJ17*0.85</f>
        <v>15725</v>
      </c>
      <c r="AK17" s="84">
        <f>'BAR BB| Open rates'!AK17*0.85</f>
        <v>16575</v>
      </c>
      <c r="AL17" s="84">
        <f>'BAR BB| Open rates'!AL17*0.85</f>
        <v>15725</v>
      </c>
      <c r="AM17" s="84">
        <f>'BAR BB| Open rates'!AM17*0.85</f>
        <v>16575</v>
      </c>
      <c r="AN17" s="84">
        <f>'BAR BB| Open rates'!AN17*0.85</f>
        <v>15725</v>
      </c>
      <c r="AO17" s="84">
        <f>'BAR BB| Open rates'!AO17*0.85</f>
        <v>16575</v>
      </c>
      <c r="AP17" s="84">
        <f>'BAR BB| Open rates'!AP17*0.85</f>
        <v>15725</v>
      </c>
      <c r="AQ17" s="84">
        <f>'BAR BB| Open rates'!AQ17*0.85</f>
        <v>15725</v>
      </c>
      <c r="AR17" s="84">
        <f>'BAR BB| Open rates'!AR17*0.85</f>
        <v>13600</v>
      </c>
      <c r="AS17" s="84">
        <f>'BAR BB| Open rates'!AS17*0.85</f>
        <v>11900</v>
      </c>
      <c r="AT17" s="84">
        <f>'BAR BB| Open rates'!AT17*0.85</f>
        <v>12750</v>
      </c>
      <c r="AU17" s="84">
        <f>'BAR BB| Open rates'!AU17*0.85</f>
        <v>11900</v>
      </c>
      <c r="AV17" s="84">
        <f>'BAR BB| Open rates'!AV17*0.85</f>
        <v>12750</v>
      </c>
      <c r="AW17" s="84">
        <f>'BAR BB| Open rates'!AW17*0.85</f>
        <v>11900</v>
      </c>
      <c r="AX17" s="84">
        <f>'BAR BB| Open rates'!AX17*0.85</f>
        <v>12750</v>
      </c>
      <c r="AY17" s="84">
        <f>'BAR BB| Open rates'!AY17*0.85</f>
        <v>11900</v>
      </c>
      <c r="AZ17" s="84">
        <f>'BAR BB| Open rates'!AZ17*0.85</f>
        <v>12750</v>
      </c>
      <c r="BA17" s="84">
        <f>'BAR BB| Open rates'!BA17*0.85</f>
        <v>11900</v>
      </c>
    </row>
    <row r="18" spans="1:53" s="14" customFormat="1" ht="12" customHeight="1" x14ac:dyDescent="0.2">
      <c r="A18" s="33"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row>
    <row r="19" spans="1:53" s="14" customFormat="1" ht="12" customHeight="1" x14ac:dyDescent="0.2">
      <c r="A19" s="42" t="s">
        <v>8</v>
      </c>
      <c r="B19" s="84">
        <f>'BAR BB| Open rates'!B19*0.85</f>
        <v>14365</v>
      </c>
      <c r="C19" s="84">
        <f>'BAR BB| Open rates'!C19*0.85</f>
        <v>14365</v>
      </c>
      <c r="D19" s="84">
        <f>'BAR BB| Open rates'!D19*0.85</f>
        <v>12410</v>
      </c>
      <c r="E19" s="84">
        <f>'BAR BB| Open rates'!E19*0.85</f>
        <v>13515</v>
      </c>
      <c r="F19" s="84">
        <f>'BAR BB| Open rates'!F19*0.85</f>
        <v>13515</v>
      </c>
      <c r="G19" s="84">
        <f>'BAR BB| Open rates'!G19*0.85</f>
        <v>13515</v>
      </c>
      <c r="H19" s="84">
        <f>'BAR BB| Open rates'!H19*0.85</f>
        <v>15215</v>
      </c>
      <c r="I19" s="84">
        <f>'BAR BB| Open rates'!I19*0.85</f>
        <v>12410</v>
      </c>
      <c r="J19" s="84">
        <f>'BAR BB| Open rates'!J19*0.85</f>
        <v>13515</v>
      </c>
      <c r="K19" s="84">
        <f>'BAR BB| Open rates'!K19*0.85</f>
        <v>12410</v>
      </c>
      <c r="L19" s="84">
        <f>'BAR BB| Open rates'!L19*0.85</f>
        <v>13515</v>
      </c>
      <c r="M19" s="84">
        <f>'BAR BB| Open rates'!M19*0.85</f>
        <v>13515</v>
      </c>
      <c r="N19" s="84">
        <f>'BAR BB| Open rates'!N19*0.85</f>
        <v>14365</v>
      </c>
      <c r="O19" s="84">
        <f>'BAR BB| Open rates'!O19*0.85</f>
        <v>14365</v>
      </c>
      <c r="P19" s="84">
        <f>'BAR BB| Open rates'!P19*0.85</f>
        <v>16065</v>
      </c>
      <c r="Q19" s="84">
        <f>'BAR BB| Open rates'!Q19*0.85</f>
        <v>14365</v>
      </c>
      <c r="R19" s="84">
        <f>'BAR BB| Open rates'!R19*0.85</f>
        <v>12410</v>
      </c>
      <c r="S19" s="84">
        <f>'BAR BB| Open rates'!S19*0.85</f>
        <v>12410</v>
      </c>
      <c r="T19" s="84">
        <f>'BAR BB| Open rates'!T19*0.85</f>
        <v>16915</v>
      </c>
      <c r="U19" s="84">
        <f>'BAR BB| Open rates'!U19*0.85</f>
        <v>14365</v>
      </c>
      <c r="V19" s="84">
        <f>'BAR BB| Open rates'!V19*0.85</f>
        <v>14365</v>
      </c>
      <c r="W19" s="84">
        <f>'BAR BB| Open rates'!W19*0.85</f>
        <v>16065</v>
      </c>
      <c r="X19" s="84">
        <f>'BAR BB| Open rates'!X19*0.85</f>
        <v>16065</v>
      </c>
      <c r="Y19" s="84">
        <f>'BAR BB| Open rates'!Y19*0.85</f>
        <v>19465</v>
      </c>
      <c r="Z19" s="84">
        <f>'BAR BB| Open rates'!Z19*0.85</f>
        <v>20315</v>
      </c>
      <c r="AA19" s="84">
        <f>'BAR BB| Open rates'!AA19*0.85</f>
        <v>19465</v>
      </c>
      <c r="AB19" s="84">
        <f>'BAR BB| Open rates'!AB19*0.85</f>
        <v>20315</v>
      </c>
      <c r="AC19" s="84">
        <f>'BAR BB| Open rates'!AC19*0.85</f>
        <v>19465</v>
      </c>
      <c r="AD19" s="84">
        <f>'BAR BB| Open rates'!AD19*0.85</f>
        <v>20315</v>
      </c>
      <c r="AE19" s="84">
        <f>'BAR BB| Open rates'!AE19*0.85</f>
        <v>19465</v>
      </c>
      <c r="AF19" s="84">
        <f>'BAR BB| Open rates'!AF19*0.85</f>
        <v>20315</v>
      </c>
      <c r="AG19" s="84">
        <f>'BAR BB| Open rates'!AG19*0.85</f>
        <v>19465</v>
      </c>
      <c r="AH19" s="84">
        <f>'BAR BB| Open rates'!AH19*0.85</f>
        <v>19465</v>
      </c>
      <c r="AI19" s="84">
        <f>'BAR BB| Open rates'!AI19*0.85</f>
        <v>20315</v>
      </c>
      <c r="AJ19" s="84">
        <f>'BAR BB| Open rates'!AJ19*0.85</f>
        <v>20315</v>
      </c>
      <c r="AK19" s="84">
        <f>'BAR BB| Open rates'!AK19*0.85</f>
        <v>21165</v>
      </c>
      <c r="AL19" s="84">
        <f>'BAR BB| Open rates'!AL19*0.85</f>
        <v>20315</v>
      </c>
      <c r="AM19" s="84">
        <f>'BAR BB| Open rates'!AM19*0.85</f>
        <v>21165</v>
      </c>
      <c r="AN19" s="84">
        <f>'BAR BB| Open rates'!AN19*0.85</f>
        <v>20315</v>
      </c>
      <c r="AO19" s="84">
        <f>'BAR BB| Open rates'!AO19*0.85</f>
        <v>21165</v>
      </c>
      <c r="AP19" s="84">
        <f>'BAR BB| Open rates'!AP19*0.85</f>
        <v>20315</v>
      </c>
      <c r="AQ19" s="84">
        <f>'BAR BB| Open rates'!AQ19*0.85</f>
        <v>20315</v>
      </c>
      <c r="AR19" s="84">
        <f>'BAR BB| Open rates'!AR19*0.85</f>
        <v>15215</v>
      </c>
      <c r="AS19" s="84">
        <f>'BAR BB| Open rates'!AS19*0.85</f>
        <v>13515</v>
      </c>
      <c r="AT19" s="84">
        <f>'BAR BB| Open rates'!AT19*0.85</f>
        <v>14365</v>
      </c>
      <c r="AU19" s="84">
        <f>'BAR BB| Open rates'!AU19*0.85</f>
        <v>13515</v>
      </c>
      <c r="AV19" s="84">
        <f>'BAR BB| Open rates'!AV19*0.85</f>
        <v>14365</v>
      </c>
      <c r="AW19" s="84">
        <f>'BAR BB| Open rates'!AW19*0.85</f>
        <v>13515</v>
      </c>
      <c r="AX19" s="84">
        <f>'BAR BB| Open rates'!AX19*0.85</f>
        <v>14365</v>
      </c>
      <c r="AY19" s="84">
        <f>'BAR BB| Open rates'!AY19*0.85</f>
        <v>13515</v>
      </c>
      <c r="AZ19" s="84">
        <f>'BAR BB| Open rates'!AZ19*0.85</f>
        <v>14365</v>
      </c>
      <c r="BA19" s="84">
        <f>'BAR BB| Open rates'!BA19*0.85</f>
        <v>13515</v>
      </c>
    </row>
    <row r="20" spans="1:53"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row>
    <row r="21" spans="1:53" s="14" customFormat="1" ht="12" customHeight="1" x14ac:dyDescent="0.2">
      <c r="A21" s="42" t="s">
        <v>8</v>
      </c>
      <c r="B21" s="84">
        <f>'BAR BB| Open rates'!B21*0.85</f>
        <v>19465</v>
      </c>
      <c r="C21" s="84">
        <f>'BAR BB| Open rates'!C21*0.85</f>
        <v>19465</v>
      </c>
      <c r="D21" s="84">
        <f>'BAR BB| Open rates'!D21*0.85</f>
        <v>17510</v>
      </c>
      <c r="E21" s="84">
        <f>'BAR BB| Open rates'!E21*0.85</f>
        <v>18615</v>
      </c>
      <c r="F21" s="84">
        <f>'BAR BB| Open rates'!F21*0.85</f>
        <v>18615</v>
      </c>
      <c r="G21" s="84">
        <f>'BAR BB| Open rates'!G21*0.85</f>
        <v>18615</v>
      </c>
      <c r="H21" s="84">
        <f>'BAR BB| Open rates'!H21*0.85</f>
        <v>20315</v>
      </c>
      <c r="I21" s="84">
        <f>'BAR BB| Open rates'!I21*0.85</f>
        <v>17510</v>
      </c>
      <c r="J21" s="84">
        <f>'BAR BB| Open rates'!J21*0.85</f>
        <v>18615</v>
      </c>
      <c r="K21" s="84">
        <f>'BAR BB| Open rates'!K21*0.85</f>
        <v>17510</v>
      </c>
      <c r="L21" s="84">
        <f>'BAR BB| Open rates'!L21*0.85</f>
        <v>18615</v>
      </c>
      <c r="M21" s="84">
        <f>'BAR BB| Open rates'!M21*0.85</f>
        <v>18615</v>
      </c>
      <c r="N21" s="84">
        <f>'BAR BB| Open rates'!N21*0.85</f>
        <v>19465</v>
      </c>
      <c r="O21" s="84">
        <f>'BAR BB| Open rates'!O21*0.85</f>
        <v>19465</v>
      </c>
      <c r="P21" s="84">
        <f>'BAR BB| Open rates'!P21*0.85</f>
        <v>21165</v>
      </c>
      <c r="Q21" s="84">
        <f>'BAR BB| Open rates'!Q21*0.85</f>
        <v>19465</v>
      </c>
      <c r="R21" s="84">
        <f>'BAR BB| Open rates'!R21*0.85</f>
        <v>17510</v>
      </c>
      <c r="S21" s="84">
        <f>'BAR BB| Open rates'!S21*0.85</f>
        <v>17510</v>
      </c>
      <c r="T21" s="84">
        <f>'BAR BB| Open rates'!T21*0.85</f>
        <v>22015</v>
      </c>
      <c r="U21" s="84">
        <f>'BAR BB| Open rates'!U21*0.85</f>
        <v>19465</v>
      </c>
      <c r="V21" s="84">
        <f>'BAR BB| Open rates'!V21*0.85</f>
        <v>19465</v>
      </c>
      <c r="W21" s="84">
        <f>'BAR BB| Open rates'!W21*0.85</f>
        <v>21165</v>
      </c>
      <c r="X21" s="84">
        <f>'BAR BB| Open rates'!X21*0.85</f>
        <v>21165</v>
      </c>
      <c r="Y21" s="84">
        <f>'BAR BB| Open rates'!Y21*0.85</f>
        <v>25415</v>
      </c>
      <c r="Z21" s="84">
        <f>'BAR BB| Open rates'!Z21*0.85</f>
        <v>26265</v>
      </c>
      <c r="AA21" s="84">
        <f>'BAR BB| Open rates'!AA21*0.85</f>
        <v>25415</v>
      </c>
      <c r="AB21" s="84">
        <f>'BAR BB| Open rates'!AB21*0.85</f>
        <v>26265</v>
      </c>
      <c r="AC21" s="84">
        <f>'BAR BB| Open rates'!AC21*0.85</f>
        <v>25415</v>
      </c>
      <c r="AD21" s="84">
        <f>'BAR BB| Open rates'!AD21*0.85</f>
        <v>26265</v>
      </c>
      <c r="AE21" s="84">
        <f>'BAR BB| Open rates'!AE21*0.85</f>
        <v>25415</v>
      </c>
      <c r="AF21" s="84">
        <f>'BAR BB| Open rates'!AF21*0.85</f>
        <v>26265</v>
      </c>
      <c r="AG21" s="84">
        <f>'BAR BB| Open rates'!AG21*0.85</f>
        <v>25415</v>
      </c>
      <c r="AH21" s="84">
        <f>'BAR BB| Open rates'!AH21*0.85</f>
        <v>25415</v>
      </c>
      <c r="AI21" s="84">
        <f>'BAR BB| Open rates'!AI21*0.85</f>
        <v>26265</v>
      </c>
      <c r="AJ21" s="84">
        <f>'BAR BB| Open rates'!AJ21*0.85</f>
        <v>26265</v>
      </c>
      <c r="AK21" s="84">
        <f>'BAR BB| Open rates'!AK21*0.85</f>
        <v>27115</v>
      </c>
      <c r="AL21" s="84">
        <f>'BAR BB| Open rates'!AL21*0.85</f>
        <v>26265</v>
      </c>
      <c r="AM21" s="84">
        <f>'BAR BB| Open rates'!AM21*0.85</f>
        <v>27115</v>
      </c>
      <c r="AN21" s="84">
        <f>'BAR BB| Open rates'!AN21*0.85</f>
        <v>26265</v>
      </c>
      <c r="AO21" s="84">
        <f>'BAR BB| Open rates'!AO21*0.85</f>
        <v>27115</v>
      </c>
      <c r="AP21" s="84">
        <f>'BAR BB| Open rates'!AP21*0.85</f>
        <v>26265</v>
      </c>
      <c r="AQ21" s="84">
        <f>'BAR BB| Open rates'!AQ21*0.85</f>
        <v>26265</v>
      </c>
      <c r="AR21" s="84">
        <f>'BAR BB| Open rates'!AR21*0.85</f>
        <v>20315</v>
      </c>
      <c r="AS21" s="84">
        <f>'BAR BB| Open rates'!AS21*0.85</f>
        <v>18615</v>
      </c>
      <c r="AT21" s="84">
        <f>'BAR BB| Open rates'!AT21*0.85</f>
        <v>19465</v>
      </c>
      <c r="AU21" s="84">
        <f>'BAR BB| Open rates'!AU21*0.85</f>
        <v>18615</v>
      </c>
      <c r="AV21" s="84">
        <f>'BAR BB| Open rates'!AV21*0.85</f>
        <v>19465</v>
      </c>
      <c r="AW21" s="84">
        <f>'BAR BB| Open rates'!AW21*0.85</f>
        <v>18615</v>
      </c>
      <c r="AX21" s="84">
        <f>'BAR BB| Open rates'!AX21*0.85</f>
        <v>19465</v>
      </c>
      <c r="AY21" s="84">
        <f>'BAR BB| Open rates'!AY21*0.85</f>
        <v>18615</v>
      </c>
      <c r="AZ21" s="84">
        <f>'BAR BB| Open rates'!AZ21*0.85</f>
        <v>19465</v>
      </c>
      <c r="BA21" s="84">
        <f>'BAR BB| Open rates'!BA21*0.85</f>
        <v>18615</v>
      </c>
    </row>
    <row r="22" spans="1:53" s="14" customFormat="1" ht="12" hidden="1" customHeight="1" x14ac:dyDescent="0.2">
      <c r="A22" s="134" t="s">
        <v>158</v>
      </c>
    </row>
    <row r="23" spans="1:53" s="14" customFormat="1" ht="12" hidden="1" customHeight="1" x14ac:dyDescent="0.2">
      <c r="A23" s="42" t="s">
        <v>8</v>
      </c>
    </row>
    <row r="24" spans="1:53" s="14" customFormat="1" ht="12" customHeight="1" x14ac:dyDescent="0.2">
      <c r="A24" s="123"/>
    </row>
    <row r="25" spans="1:53" s="14" customFormat="1" ht="12.75" customHeight="1" x14ac:dyDescent="0.2">
      <c r="A25" s="216" t="s">
        <v>157</v>
      </c>
    </row>
    <row r="26" spans="1:53" s="14" customFormat="1" ht="12.75" customHeight="1" x14ac:dyDescent="0.2">
      <c r="A26" s="216"/>
    </row>
    <row r="27" spans="1:53" s="11" customFormat="1" ht="12.75" customHeight="1" x14ac:dyDescent="0.2">
      <c r="A27" s="216"/>
    </row>
    <row r="28" spans="1:53" s="1" customFormat="1" x14ac:dyDescent="0.2"/>
    <row r="29" spans="1:53" s="76" customFormat="1" ht="12.75" customHeight="1" x14ac:dyDescent="0.2">
      <c r="A29" s="137" t="s">
        <v>58</v>
      </c>
    </row>
    <row r="30" spans="1:53" s="108" customFormat="1" ht="35.25" customHeight="1" x14ac:dyDescent="0.2">
      <c r="A30" s="150" t="s">
        <v>163</v>
      </c>
    </row>
    <row r="31" spans="1:53" s="108" customFormat="1" ht="35.25" customHeight="1" x14ac:dyDescent="0.2">
      <c r="A31" s="150" t="s">
        <v>190</v>
      </c>
    </row>
    <row r="32" spans="1:53" s="108" customFormat="1" ht="35.25" customHeight="1" x14ac:dyDescent="0.2">
      <c r="A32" s="150" t="s">
        <v>164</v>
      </c>
    </row>
    <row r="33" spans="1:1" s="108" customFormat="1" ht="13.5" customHeight="1" x14ac:dyDescent="0.2">
      <c r="A33" s="150" t="s">
        <v>165</v>
      </c>
    </row>
    <row r="34" spans="1:1" s="108" customFormat="1" ht="35.25" customHeight="1" x14ac:dyDescent="0.2">
      <c r="A34" s="150" t="s">
        <v>162</v>
      </c>
    </row>
    <row r="35" spans="1:1" s="108" customFormat="1" ht="35.25" customHeight="1" x14ac:dyDescent="0.2">
      <c r="A35" s="145" t="s">
        <v>173</v>
      </c>
    </row>
    <row r="36" spans="1:1" s="13" customFormat="1" ht="18" customHeight="1" thickBot="1" x14ac:dyDescent="0.25"/>
    <row r="37" spans="1:1" s="76" customFormat="1" x14ac:dyDescent="0.2">
      <c r="A37" s="85" t="s">
        <v>65</v>
      </c>
    </row>
    <row r="38" spans="1:1" s="13" customFormat="1" ht="108" customHeight="1" x14ac:dyDescent="0.2">
      <c r="A38" s="217" t="s">
        <v>225</v>
      </c>
    </row>
    <row r="39" spans="1:1" x14ac:dyDescent="0.2">
      <c r="A39" s="218"/>
    </row>
    <row r="40" spans="1:1" x14ac:dyDescent="0.2">
      <c r="A40" s="218"/>
    </row>
    <row r="41" spans="1:1" x14ac:dyDescent="0.2">
      <c r="A41" s="218"/>
    </row>
    <row r="42" spans="1:1" x14ac:dyDescent="0.2">
      <c r="A42" s="218"/>
    </row>
    <row r="43" spans="1:1" x14ac:dyDescent="0.2">
      <c r="A43" s="218"/>
    </row>
    <row r="44" spans="1:1" x14ac:dyDescent="0.2">
      <c r="A44" s="218"/>
    </row>
    <row r="45" spans="1:1" x14ac:dyDescent="0.2">
      <c r="A45" s="218"/>
    </row>
    <row r="46" spans="1:1" x14ac:dyDescent="0.2">
      <c r="A46" s="218"/>
    </row>
    <row r="47" spans="1:1" x14ac:dyDescent="0.2">
      <c r="A47" s="218"/>
    </row>
    <row r="48" spans="1:1" x14ac:dyDescent="0.2">
      <c r="A48" s="218"/>
    </row>
    <row r="49" spans="1:1" x14ac:dyDescent="0.2">
      <c r="A49" s="218"/>
    </row>
    <row r="50" spans="1:1" x14ac:dyDescent="0.2">
      <c r="A50" s="218"/>
    </row>
    <row r="51" spans="1:1" x14ac:dyDescent="0.2">
      <c r="A51" s="218"/>
    </row>
  </sheetData>
  <mergeCells count="2">
    <mergeCell ref="A25:A27"/>
    <mergeCell ref="A38:A51"/>
  </mergeCells>
  <pageMargins left="0.7" right="0.7" top="0.75" bottom="0.75" header="0.3" footer="0.3"/>
  <pageSetup paperSize="9"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AQ36"/>
  <sheetViews>
    <sheetView zoomScale="110" zoomScaleNormal="110" workbookViewId="0">
      <pane xSplit="1" topLeftCell="B1" activePane="topRight" state="frozen"/>
      <selection activeCell="A34" sqref="A34"/>
      <selection pane="topRight" activeCell="C6" sqref="C6"/>
    </sheetView>
  </sheetViews>
  <sheetFormatPr defaultColWidth="8.42578125" defaultRowHeight="12" x14ac:dyDescent="0.2"/>
  <cols>
    <col min="1" max="1" width="44.7109375" style="1" customWidth="1"/>
    <col min="2" max="2" width="9.7109375" style="2" customWidth="1"/>
    <col min="3" max="3" width="9.85546875" style="2" customWidth="1"/>
    <col min="4" max="5" width="9.140625" style="2" customWidth="1"/>
    <col min="6" max="6" width="10.140625" style="2" customWidth="1"/>
    <col min="7" max="16384" width="8.42578125" style="2"/>
  </cols>
  <sheetData>
    <row r="1" spans="1:43" s="5" customFormat="1" ht="24" x14ac:dyDescent="0.2">
      <c r="A1" s="47" t="s">
        <v>50</v>
      </c>
      <c r="B1" s="4"/>
      <c r="C1" s="4"/>
      <c r="D1" s="4"/>
      <c r="E1" s="4"/>
      <c r="F1" s="4"/>
      <c r="G1" s="4"/>
      <c r="H1" s="4"/>
      <c r="I1" s="4"/>
      <c r="J1" s="4"/>
      <c r="K1" s="4"/>
      <c r="L1" s="4"/>
      <c r="M1" s="4"/>
      <c r="N1" s="4"/>
      <c r="O1" s="4"/>
      <c r="P1" s="4"/>
      <c r="Q1" s="4"/>
      <c r="R1" s="4"/>
      <c r="S1" s="4"/>
    </row>
    <row r="2" spans="1:43" s="5" customFormat="1" ht="12.75" x14ac:dyDescent="0.2">
      <c r="A2" s="6" t="s">
        <v>5</v>
      </c>
    </row>
    <row r="3" spans="1:43" s="11" customFormat="1" ht="28.5" customHeight="1" x14ac:dyDescent="0.2">
      <c r="A3" s="8" t="s">
        <v>0</v>
      </c>
      <c r="B3" s="56" t="e">
        <f>'BAR BB| Open rates'!#REF!</f>
        <v>#REF!</v>
      </c>
      <c r="C3" s="56" t="e">
        <f>'BAR BB| Open rates'!#REF!</f>
        <v>#REF!</v>
      </c>
      <c r="D3" s="56" t="e">
        <f>'BAR BB| Open rates'!#REF!</f>
        <v>#REF!</v>
      </c>
      <c r="E3" s="56" t="e">
        <f>'BAR BB| Open rates'!#REF!</f>
        <v>#REF!</v>
      </c>
      <c r="F3" s="56" t="e">
        <f>'BAR BB| Open rates'!#REF!</f>
        <v>#REF!</v>
      </c>
    </row>
    <row r="4" spans="1:43"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13"/>
      <c r="AK4" s="13"/>
      <c r="AL4" s="13"/>
      <c r="AM4" s="13"/>
      <c r="AN4" s="13"/>
      <c r="AO4" s="13"/>
      <c r="AP4" s="13"/>
      <c r="AQ4" s="13"/>
    </row>
    <row r="5" spans="1:43" s="16" customFormat="1" ht="12" customHeight="1" x14ac:dyDescent="0.2">
      <c r="A5" s="15">
        <v>1</v>
      </c>
      <c r="B5" s="12" t="e">
        <f>'BAR BB| Open rates'!#REF!*0.9+2600</f>
        <v>#REF!</v>
      </c>
      <c r="C5" s="12" t="e">
        <f>'BAR BB| Open rates'!#REF!*0.9+2600</f>
        <v>#REF!</v>
      </c>
      <c r="D5" s="12" t="e">
        <f>'BAR BB| Open rates'!#REF!*0.9+2600</f>
        <v>#REF!</v>
      </c>
      <c r="E5" s="12" t="e">
        <f>'BAR BB| Open rates'!#REF!*0.9+2600</f>
        <v>#REF!</v>
      </c>
      <c r="F5" s="12" t="e">
        <f>'BAR BB| Open rates'!#REF!*0.9+2600</f>
        <v>#REF!</v>
      </c>
      <c r="G5" s="5"/>
      <c r="H5" s="5"/>
      <c r="I5" s="5"/>
      <c r="J5" s="5"/>
      <c r="K5" s="5"/>
      <c r="L5" s="5"/>
      <c r="M5" s="5"/>
      <c r="N5" s="5"/>
      <c r="O5" s="5"/>
      <c r="P5" s="5"/>
      <c r="Q5" s="5"/>
      <c r="R5" s="5"/>
      <c r="S5" s="5"/>
      <c r="T5" s="5"/>
      <c r="U5" s="5"/>
      <c r="V5" s="5"/>
      <c r="W5" s="5"/>
      <c r="X5" s="5"/>
      <c r="Y5" s="5"/>
      <c r="Z5" s="5"/>
      <c r="AA5" s="5"/>
      <c r="AB5" s="5"/>
      <c r="AC5" s="5"/>
      <c r="AD5" s="5"/>
      <c r="AE5" s="5"/>
      <c r="AF5" s="5"/>
      <c r="AG5" s="5"/>
      <c r="AH5" s="5"/>
      <c r="AI5" s="5"/>
      <c r="AJ5" s="13"/>
      <c r="AK5" s="13"/>
      <c r="AL5" s="13"/>
      <c r="AM5" s="13"/>
      <c r="AN5" s="13"/>
      <c r="AO5" s="13"/>
      <c r="AP5" s="13"/>
      <c r="AQ5" s="13"/>
    </row>
    <row r="6" spans="1:43" s="16" customFormat="1" ht="12" customHeight="1" x14ac:dyDescent="0.2">
      <c r="A6" s="15">
        <v>2</v>
      </c>
      <c r="B6" s="12" t="e">
        <f>'BAR BB| Open rates'!#REF!*0.9+5200</f>
        <v>#REF!</v>
      </c>
      <c r="C6" s="12" t="e">
        <f>'BAR BB| Open rates'!#REF!*0.9+5200</f>
        <v>#REF!</v>
      </c>
      <c r="D6" s="12" t="e">
        <f>'BAR BB| Open rates'!#REF!*0.9+5200</f>
        <v>#REF!</v>
      </c>
      <c r="E6" s="12" t="e">
        <f>'BAR BB| Open rates'!#REF!*0.9+5200</f>
        <v>#REF!</v>
      </c>
      <c r="F6" s="12" t="e">
        <f>'BAR BB| Open rates'!#REF!*0.9+5200</f>
        <v>#REF!</v>
      </c>
      <c r="G6" s="5"/>
      <c r="H6" s="5"/>
      <c r="I6" s="5"/>
      <c r="J6" s="5"/>
      <c r="K6" s="5"/>
      <c r="L6" s="5"/>
      <c r="M6" s="5"/>
      <c r="N6" s="5"/>
      <c r="O6" s="5"/>
      <c r="P6" s="5"/>
      <c r="Q6" s="5"/>
      <c r="R6" s="5"/>
      <c r="S6" s="5"/>
      <c r="T6" s="5"/>
      <c r="U6" s="5"/>
      <c r="V6" s="5"/>
      <c r="W6" s="5"/>
      <c r="X6" s="5"/>
      <c r="Y6" s="5"/>
      <c r="Z6" s="5"/>
      <c r="AA6" s="5"/>
      <c r="AB6" s="5"/>
      <c r="AC6" s="5"/>
      <c r="AD6" s="5"/>
      <c r="AE6" s="5"/>
      <c r="AF6" s="5"/>
      <c r="AG6" s="5"/>
      <c r="AH6" s="5"/>
      <c r="AI6" s="5"/>
      <c r="AJ6" s="13"/>
      <c r="AK6" s="13"/>
      <c r="AL6" s="13"/>
      <c r="AM6" s="13"/>
      <c r="AN6" s="13"/>
      <c r="AO6" s="13"/>
      <c r="AP6" s="13"/>
      <c r="AQ6" s="13"/>
    </row>
    <row r="7" spans="1:43" s="14" customFormat="1" ht="12"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5"/>
      <c r="AJ7" s="13"/>
      <c r="AK7" s="13"/>
      <c r="AL7" s="13"/>
      <c r="AM7" s="13"/>
      <c r="AN7" s="13"/>
      <c r="AO7" s="13"/>
      <c r="AP7" s="13"/>
      <c r="AQ7" s="13"/>
    </row>
    <row r="8" spans="1:43" s="16" customFormat="1" ht="12" customHeight="1" x14ac:dyDescent="0.2">
      <c r="A8" s="15">
        <v>1</v>
      </c>
      <c r="B8" s="12" t="e">
        <f>'BAR BB| Open rates'!#REF!*0.9+2600</f>
        <v>#REF!</v>
      </c>
      <c r="C8" s="12" t="e">
        <f>'BAR BB| Open rates'!#REF!*0.9+2600</f>
        <v>#REF!</v>
      </c>
      <c r="D8" s="12" t="e">
        <f>'BAR BB| Open rates'!#REF!*0.9+2600</f>
        <v>#REF!</v>
      </c>
      <c r="E8" s="12" t="e">
        <f>'BAR BB| Open rates'!#REF!*0.9+2600</f>
        <v>#REF!</v>
      </c>
      <c r="F8" s="12" t="e">
        <f>'BAR BB| Open rates'!#REF!*0.9+2600</f>
        <v>#REF!</v>
      </c>
      <c r="G8" s="5"/>
      <c r="H8" s="5"/>
      <c r="I8" s="5"/>
      <c r="J8" s="5"/>
      <c r="K8" s="5"/>
      <c r="L8" s="5"/>
      <c r="M8" s="5"/>
      <c r="N8" s="5"/>
      <c r="O8" s="5"/>
      <c r="P8" s="5"/>
      <c r="Q8" s="5"/>
      <c r="R8" s="5"/>
      <c r="S8" s="5"/>
      <c r="T8" s="5"/>
      <c r="U8" s="5"/>
      <c r="V8" s="5"/>
      <c r="W8" s="5"/>
      <c r="X8" s="5"/>
      <c r="Y8" s="5"/>
      <c r="Z8" s="5"/>
      <c r="AA8" s="5"/>
      <c r="AB8" s="5"/>
      <c r="AC8" s="5"/>
      <c r="AD8" s="5"/>
      <c r="AE8" s="5"/>
      <c r="AF8" s="5"/>
      <c r="AG8" s="5"/>
      <c r="AH8" s="5"/>
      <c r="AI8" s="5"/>
      <c r="AJ8" s="13"/>
      <c r="AK8" s="13"/>
      <c r="AL8" s="13"/>
      <c r="AM8" s="13"/>
      <c r="AN8" s="13"/>
      <c r="AO8" s="13"/>
      <c r="AP8" s="13"/>
      <c r="AQ8" s="13"/>
    </row>
    <row r="9" spans="1:43" s="16" customFormat="1" ht="12" customHeight="1" x14ac:dyDescent="0.2">
      <c r="A9" s="15">
        <v>2</v>
      </c>
      <c r="B9" s="12" t="e">
        <f>'BAR BB| Open rates'!#REF!*0.9+5200</f>
        <v>#REF!</v>
      </c>
      <c r="C9" s="12" t="e">
        <f>'BAR BB| Open rates'!#REF!*0.9+5200</f>
        <v>#REF!</v>
      </c>
      <c r="D9" s="12" t="e">
        <f>'BAR BB| Open rates'!#REF!*0.9+5200</f>
        <v>#REF!</v>
      </c>
      <c r="E9" s="12" t="e">
        <f>'BAR BB| Open rates'!#REF!*0.9+5200</f>
        <v>#REF!</v>
      </c>
      <c r="F9" s="12" t="e">
        <f>'BAR BB| Open rates'!#REF!*0.9+5200</f>
        <v>#REF!</v>
      </c>
      <c r="G9" s="5"/>
      <c r="H9" s="5"/>
      <c r="I9" s="5"/>
      <c r="J9" s="5"/>
      <c r="K9" s="5"/>
      <c r="L9" s="5"/>
      <c r="M9" s="5"/>
      <c r="N9" s="5"/>
      <c r="O9" s="5"/>
      <c r="P9" s="5"/>
      <c r="Q9" s="5"/>
      <c r="R9" s="5"/>
      <c r="S9" s="5"/>
      <c r="T9" s="5"/>
      <c r="U9" s="5"/>
      <c r="V9" s="5"/>
      <c r="W9" s="5"/>
      <c r="X9" s="5"/>
      <c r="Y9" s="5"/>
      <c r="Z9" s="5"/>
      <c r="AA9" s="5"/>
      <c r="AB9" s="5"/>
      <c r="AC9" s="5"/>
      <c r="AD9" s="5"/>
      <c r="AE9" s="5"/>
      <c r="AF9" s="5"/>
      <c r="AG9" s="5"/>
      <c r="AH9" s="5"/>
      <c r="AI9" s="5"/>
      <c r="AJ9" s="13"/>
      <c r="AK9" s="13"/>
      <c r="AL9" s="13"/>
      <c r="AM9" s="13"/>
      <c r="AN9" s="13"/>
      <c r="AO9" s="13"/>
      <c r="AP9" s="13"/>
      <c r="AQ9" s="13"/>
    </row>
    <row r="10" spans="1:43" s="16" customFormat="1" ht="14.25" customHeight="1" x14ac:dyDescent="0.2">
      <c r="A10" s="70" t="s">
        <v>82</v>
      </c>
      <c r="B10" s="57"/>
      <c r="C10" s="57"/>
      <c r="D10" s="57"/>
      <c r="E10" s="57"/>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13"/>
      <c r="AK10" s="13"/>
      <c r="AL10" s="13"/>
      <c r="AM10" s="13"/>
      <c r="AN10" s="13"/>
      <c r="AO10" s="13"/>
      <c r="AP10" s="13"/>
      <c r="AQ10" s="13"/>
    </row>
    <row r="11" spans="1:43" s="11" customFormat="1" ht="25.5" customHeight="1" x14ac:dyDescent="0.2">
      <c r="A11" s="63" t="s">
        <v>83</v>
      </c>
      <c r="B11" s="10" t="e">
        <f>B3</f>
        <v>#REF!</v>
      </c>
      <c r="C11" s="10" t="e">
        <f>C3</f>
        <v>#REF!</v>
      </c>
      <c r="D11" s="10" t="e">
        <f>D3</f>
        <v>#REF!</v>
      </c>
      <c r="E11" s="10" t="e">
        <f>E3</f>
        <v>#REF!</v>
      </c>
      <c r="F11" s="10" t="e">
        <f>F3</f>
        <v>#REF!</v>
      </c>
    </row>
    <row r="12" spans="1:43" s="14" customFormat="1" ht="12" customHeight="1" x14ac:dyDescent="0.2">
      <c r="A12" s="33" t="s">
        <v>53</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13"/>
      <c r="AK12" s="13"/>
      <c r="AL12" s="13"/>
      <c r="AM12" s="13"/>
      <c r="AN12" s="13"/>
      <c r="AO12" s="13"/>
      <c r="AP12" s="13"/>
      <c r="AQ12" s="13"/>
    </row>
    <row r="13" spans="1:43" s="16" customFormat="1" ht="12" customHeight="1" x14ac:dyDescent="0.2">
      <c r="A13" s="15">
        <v>1</v>
      </c>
      <c r="B13" s="26" t="e">
        <f t="shared" ref="B13:F14" si="0">B5*0.87</f>
        <v>#REF!</v>
      </c>
      <c r="C13" s="26" t="e">
        <f t="shared" si="0"/>
        <v>#REF!</v>
      </c>
      <c r="D13" s="26" t="e">
        <f t="shared" si="0"/>
        <v>#REF!</v>
      </c>
      <c r="E13" s="26" t="e">
        <f t="shared" si="0"/>
        <v>#REF!</v>
      </c>
      <c r="F13" s="26" t="e">
        <f t="shared" si="0"/>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13"/>
      <c r="AK13" s="13"/>
      <c r="AL13" s="13"/>
      <c r="AM13" s="13"/>
      <c r="AN13" s="13"/>
      <c r="AO13" s="13"/>
      <c r="AP13" s="13"/>
      <c r="AQ13" s="13"/>
    </row>
    <row r="14" spans="1:43" s="16" customFormat="1" ht="12" customHeight="1" x14ac:dyDescent="0.2">
      <c r="A14" s="15">
        <v>2</v>
      </c>
      <c r="B14" s="26" t="e">
        <f t="shared" si="0"/>
        <v>#REF!</v>
      </c>
      <c r="C14" s="26" t="e">
        <f t="shared" si="0"/>
        <v>#REF!</v>
      </c>
      <c r="D14" s="26" t="e">
        <f t="shared" si="0"/>
        <v>#REF!</v>
      </c>
      <c r="E14" s="26" t="e">
        <f t="shared" si="0"/>
        <v>#REF!</v>
      </c>
      <c r="F14" s="26" t="e">
        <f t="shared" si="0"/>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13"/>
      <c r="AK14" s="13"/>
      <c r="AL14" s="13"/>
      <c r="AM14" s="13"/>
      <c r="AN14" s="13"/>
      <c r="AO14" s="13"/>
      <c r="AP14" s="13"/>
      <c r="AQ14" s="13"/>
    </row>
    <row r="15" spans="1:43" s="14" customFormat="1" ht="12" customHeight="1" x14ac:dyDescent="0.2">
      <c r="A15" s="33" t="s">
        <v>54</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13"/>
      <c r="AK15" s="13"/>
      <c r="AL15" s="13"/>
      <c r="AM15" s="13"/>
      <c r="AN15" s="13"/>
      <c r="AO15" s="13"/>
      <c r="AP15" s="13"/>
      <c r="AQ15" s="13"/>
    </row>
    <row r="16" spans="1:43" s="16" customFormat="1" ht="12" customHeight="1" x14ac:dyDescent="0.2">
      <c r="A16" s="15">
        <v>1</v>
      </c>
      <c r="B16" s="26" t="e">
        <f t="shared" ref="B16:F17" si="1">B8*0.87</f>
        <v>#REF!</v>
      </c>
      <c r="C16" s="26" t="e">
        <f t="shared" si="1"/>
        <v>#REF!</v>
      </c>
      <c r="D16" s="26" t="e">
        <f t="shared" si="1"/>
        <v>#REF!</v>
      </c>
      <c r="E16" s="26" t="e">
        <f t="shared" si="1"/>
        <v>#REF!</v>
      </c>
      <c r="F16" s="26" t="e">
        <f t="shared" si="1"/>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13"/>
      <c r="AK16" s="13"/>
      <c r="AL16" s="13"/>
      <c r="AM16" s="13"/>
      <c r="AN16" s="13"/>
      <c r="AO16" s="13"/>
      <c r="AP16" s="13"/>
      <c r="AQ16" s="13"/>
    </row>
    <row r="17" spans="1:43" s="16" customFormat="1" ht="12" customHeight="1" x14ac:dyDescent="0.2">
      <c r="A17" s="15">
        <v>2</v>
      </c>
      <c r="B17" s="26" t="e">
        <f t="shared" si="1"/>
        <v>#REF!</v>
      </c>
      <c r="C17" s="26" t="e">
        <f t="shared" si="1"/>
        <v>#REF!</v>
      </c>
      <c r="D17" s="26" t="e">
        <f t="shared" si="1"/>
        <v>#REF!</v>
      </c>
      <c r="E17" s="26" t="e">
        <f t="shared" si="1"/>
        <v>#REF!</v>
      </c>
      <c r="F17" s="26" t="e">
        <f t="shared" si="1"/>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13"/>
      <c r="AK17" s="13"/>
      <c r="AL17" s="13"/>
      <c r="AM17" s="13"/>
      <c r="AN17" s="13"/>
      <c r="AO17" s="13"/>
      <c r="AP17" s="13"/>
      <c r="AQ17" s="13"/>
    </row>
    <row r="18" spans="1:43" s="16" customFormat="1" ht="12" customHeight="1" x14ac:dyDescent="0.2">
      <c r="A18" s="20"/>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13"/>
      <c r="AK18" s="13"/>
      <c r="AL18" s="13"/>
      <c r="AM18" s="13"/>
      <c r="AN18" s="13"/>
      <c r="AO18" s="13"/>
      <c r="AP18" s="13"/>
      <c r="AQ18" s="13"/>
    </row>
    <row r="19" spans="1:43" s="27" customFormat="1" ht="12.75" x14ac:dyDescent="0.2">
      <c r="A19" s="5"/>
    </row>
    <row r="20" spans="1:43" s="29" customFormat="1" ht="12.75" x14ac:dyDescent="0.2">
      <c r="A20" s="28"/>
    </row>
    <row r="21" spans="1:43" x14ac:dyDescent="0.2">
      <c r="A21" s="61" t="s">
        <v>80</v>
      </c>
    </row>
    <row r="22" spans="1:43" ht="156" x14ac:dyDescent="0.2">
      <c r="A22" s="53" t="s">
        <v>84</v>
      </c>
    </row>
    <row r="23" spans="1:43" ht="24" x14ac:dyDescent="0.2">
      <c r="A23" s="64" t="s">
        <v>85</v>
      </c>
    </row>
    <row r="24" spans="1:43" ht="24" x14ac:dyDescent="0.2">
      <c r="A24" s="64" t="s">
        <v>86</v>
      </c>
    </row>
    <row r="25" spans="1:43" ht="24" x14ac:dyDescent="0.2">
      <c r="A25" s="64" t="s">
        <v>87</v>
      </c>
    </row>
    <row r="26" spans="1:43" x14ac:dyDescent="0.2">
      <c r="A26" s="13"/>
    </row>
    <row r="27" spans="1:43" x14ac:dyDescent="0.2">
      <c r="A27" s="58" t="s">
        <v>58</v>
      </c>
    </row>
    <row r="28" spans="1:43" x14ac:dyDescent="0.2">
      <c r="A28" s="59" t="s">
        <v>59</v>
      </c>
    </row>
    <row r="29" spans="1:43" x14ac:dyDescent="0.2">
      <c r="A29" s="60" t="s">
        <v>60</v>
      </c>
    </row>
    <row r="30" spans="1:43" x14ac:dyDescent="0.2">
      <c r="A30" s="60" t="s">
        <v>61</v>
      </c>
    </row>
    <row r="31" spans="1:43" x14ac:dyDescent="0.2">
      <c r="A31" s="60" t="s">
        <v>62</v>
      </c>
    </row>
    <row r="32" spans="1:43" x14ac:dyDescent="0.2">
      <c r="A32" s="60" t="s">
        <v>63</v>
      </c>
    </row>
    <row r="33" spans="1:1" x14ac:dyDescent="0.2">
      <c r="A33" s="60" t="s">
        <v>64</v>
      </c>
    </row>
    <row r="34" spans="1:1" x14ac:dyDescent="0.2">
      <c r="A34" s="13"/>
    </row>
    <row r="35" spans="1:1" x14ac:dyDescent="0.2">
      <c r="A35" s="65" t="s">
        <v>65</v>
      </c>
    </row>
    <row r="36" spans="1:1" ht="84" x14ac:dyDescent="0.2">
      <c r="A36" s="51" t="s">
        <v>88</v>
      </c>
    </row>
  </sheetData>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AM60"/>
  <sheetViews>
    <sheetView zoomScale="110" zoomScaleNormal="110" workbookViewId="0">
      <pane xSplit="1" topLeftCell="AA1" activePane="topRight" state="frozen"/>
      <selection activeCell="A34" sqref="A34"/>
      <selection pane="topRight" activeCell="AF3" sqref="AF3:AI10"/>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customWidth="1"/>
    <col min="33" max="35" width="9.140625" style="2" customWidth="1"/>
    <col min="36" max="16384" width="8.42578125" style="2"/>
  </cols>
  <sheetData>
    <row r="1" spans="1:39" s="5" customFormat="1" ht="24" x14ac:dyDescent="0.2">
      <c r="A1" s="47" t="s">
        <v>50</v>
      </c>
      <c r="B1" s="4"/>
      <c r="C1" s="4"/>
      <c r="D1" s="4"/>
      <c r="E1" s="4"/>
      <c r="F1" s="4"/>
      <c r="G1" s="4"/>
      <c r="H1" s="4"/>
      <c r="I1" s="4"/>
      <c r="J1" s="4"/>
      <c r="K1" s="4"/>
      <c r="L1" s="4"/>
      <c r="M1" s="4"/>
      <c r="N1" s="4"/>
      <c r="O1" s="4"/>
      <c r="P1" s="4"/>
      <c r="Q1" s="4"/>
      <c r="R1" s="4"/>
      <c r="S1" s="4"/>
      <c r="T1" s="4"/>
      <c r="U1" s="4"/>
      <c r="V1" s="4"/>
      <c r="W1" s="4"/>
      <c r="X1" s="4"/>
    </row>
    <row r="2" spans="1:39" s="5" customFormat="1" ht="12.75" x14ac:dyDescent="0.2">
      <c r="A2" s="6" t="s">
        <v>5</v>
      </c>
      <c r="B2" s="7"/>
      <c r="C2" s="7"/>
      <c r="D2" s="7"/>
      <c r="E2" s="7"/>
      <c r="F2" s="7"/>
      <c r="G2" s="7"/>
      <c r="H2" s="7"/>
      <c r="I2" s="7"/>
      <c r="J2" s="7"/>
      <c r="K2" s="7"/>
      <c r="L2" s="7"/>
      <c r="M2" s="7"/>
      <c r="N2" s="7"/>
      <c r="O2" s="7"/>
      <c r="P2" s="7"/>
      <c r="Q2" s="7"/>
      <c r="R2" s="7"/>
      <c r="S2" s="7"/>
      <c r="T2" s="7"/>
      <c r="U2" s="7"/>
      <c r="V2" s="7"/>
      <c r="W2" s="7"/>
      <c r="X2" s="7"/>
    </row>
    <row r="3" spans="1:39" s="11" customFormat="1" ht="25.5" x14ac:dyDescent="0.2">
      <c r="A3" s="8"/>
      <c r="B3" s="10" t="s">
        <v>95</v>
      </c>
      <c r="C3" s="10" t="e">
        <f>'BAR BB| Open rates'!#REF!</f>
        <v>#REF!</v>
      </c>
      <c r="D3" s="10" t="e">
        <f>'BAR BB| Open rates'!#REF!</f>
        <v>#REF!</v>
      </c>
      <c r="E3" s="10" t="e">
        <f>'BAR BB| Open rates'!#REF!</f>
        <v>#REF!</v>
      </c>
      <c r="F3" s="10" t="e">
        <f>'BAR BB| Open rates'!#REF!</f>
        <v>#REF!</v>
      </c>
      <c r="G3" s="10" t="e">
        <f>'BAR BB| Open rates'!#REF!</f>
        <v>#REF!</v>
      </c>
      <c r="H3" s="10" t="e">
        <f>'BAR BB| Open rates'!#REF!</f>
        <v>#REF!</v>
      </c>
      <c r="I3" s="10" t="e">
        <f>'BAR BB| Open rates'!#REF!</f>
        <v>#REF!</v>
      </c>
      <c r="J3" s="10" t="e">
        <f>'BAR BB| Open rates'!#REF!</f>
        <v>#REF!</v>
      </c>
      <c r="K3" s="10" t="e">
        <f>'BAR BB| Open rates'!#REF!</f>
        <v>#REF!</v>
      </c>
      <c r="L3" s="10" t="e">
        <f>'BAR BB| Open rates'!#REF!</f>
        <v>#REF!</v>
      </c>
      <c r="M3" s="10" t="e">
        <f>'BAR BB| Open rates'!#REF!</f>
        <v>#REF!</v>
      </c>
      <c r="N3" s="10" t="e">
        <f>'BAR BB| Open rates'!#REF!</f>
        <v>#REF!</v>
      </c>
      <c r="O3" s="10" t="e">
        <f>'BAR BB| Open rates'!#REF!</f>
        <v>#REF!</v>
      </c>
      <c r="P3" s="10" t="e">
        <f>'BAR BB| Open rates'!#REF!</f>
        <v>#REF!</v>
      </c>
      <c r="Q3" s="10" t="e">
        <f>'BAR BB| Open rates'!#REF!</f>
        <v>#REF!</v>
      </c>
      <c r="R3" s="10" t="e">
        <f>'BAR BB| Open rates'!#REF!</f>
        <v>#REF!</v>
      </c>
      <c r="S3" s="10" t="e">
        <f>'BAR BB| Open rates'!#REF!</f>
        <v>#REF!</v>
      </c>
      <c r="T3" s="10" t="e">
        <f>'BAR BB| Open rates'!#REF!</f>
        <v>#REF!</v>
      </c>
      <c r="U3" s="10" t="e">
        <f>'BAR BB| Open rates'!#REF!</f>
        <v>#REF!</v>
      </c>
      <c r="V3" s="99"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row>
    <row r="4" spans="1:39" s="11" customFormat="1" ht="18.75" customHeight="1" x14ac:dyDescent="0.2">
      <c r="A4" s="8" t="s">
        <v>0</v>
      </c>
      <c r="B4" s="98"/>
      <c r="C4" s="98"/>
      <c r="D4" s="98"/>
      <c r="E4" s="98"/>
      <c r="F4" s="98"/>
      <c r="G4" s="98"/>
      <c r="H4" s="98"/>
      <c r="I4" s="98"/>
      <c r="J4" s="98"/>
      <c r="K4" s="98"/>
      <c r="L4" s="98"/>
      <c r="M4" s="98"/>
      <c r="N4" s="98"/>
      <c r="O4" s="98"/>
      <c r="P4" s="98"/>
      <c r="Q4" s="98"/>
      <c r="R4" s="98"/>
      <c r="S4" s="98"/>
      <c r="T4" s="98"/>
      <c r="U4" s="98"/>
      <c r="V4" s="98"/>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row>
    <row r="5" spans="1:39" s="14" customFormat="1" ht="12" customHeight="1" x14ac:dyDescent="0.2">
      <c r="A5" s="75" t="s">
        <v>53</v>
      </c>
    </row>
    <row r="6" spans="1:39" s="14" customFormat="1" ht="12" customHeight="1" x14ac:dyDescent="0.2">
      <c r="A6" s="42">
        <v>1</v>
      </c>
      <c r="B6" s="33" t="e">
        <f>'BAR BB| Open rates'!#REF!</f>
        <v>#REF!</v>
      </c>
      <c r="C6" s="33" t="e">
        <f>'BAR BB| Open rates'!#REF!</f>
        <v>#REF!</v>
      </c>
      <c r="D6" s="33" t="e">
        <f>'BAR BB| Open rates'!#REF!</f>
        <v>#REF!</v>
      </c>
      <c r="E6" s="33" t="e">
        <f>'BAR BB| Open rates'!#REF!</f>
        <v>#REF!</v>
      </c>
      <c r="F6" s="33" t="e">
        <f>'BAR BB| Open rates'!#REF!</f>
        <v>#REF!</v>
      </c>
      <c r="G6" s="33" t="e">
        <f>'BAR BB| Open rates'!#REF!</f>
        <v>#REF!</v>
      </c>
      <c r="H6" s="33" t="e">
        <f>'BAR BB| Open rates'!#REF!</f>
        <v>#REF!</v>
      </c>
      <c r="I6" s="33" t="e">
        <f>'BAR BB| Open rates'!#REF!</f>
        <v>#REF!</v>
      </c>
      <c r="J6" s="33" t="e">
        <f>'BAR BB| Open rates'!#REF!</f>
        <v>#REF!</v>
      </c>
      <c r="K6" s="33" t="e">
        <f>'BAR BB| Open rates'!#REF!</f>
        <v>#REF!</v>
      </c>
      <c r="L6" s="33" t="e">
        <f>'BAR BB| Open rates'!#REF!</f>
        <v>#REF!</v>
      </c>
      <c r="M6" s="33" t="e">
        <f>'BAR BB| Open rates'!#REF!</f>
        <v>#REF!</v>
      </c>
      <c r="N6" s="33" t="e">
        <f>'BAR BB| Open rates'!#REF!</f>
        <v>#REF!</v>
      </c>
      <c r="O6" s="33" t="e">
        <f>'BAR BB| Open rates'!#REF!</f>
        <v>#REF!</v>
      </c>
      <c r="P6" s="33" t="e">
        <f>'BAR BB| Open rates'!#REF!</f>
        <v>#REF!</v>
      </c>
      <c r="Q6" s="33" t="e">
        <f>'BAR BB| Open rates'!#REF!</f>
        <v>#REF!</v>
      </c>
      <c r="R6" s="33" t="e">
        <f>'BAR BB| Open rates'!#REF!</f>
        <v>#REF!</v>
      </c>
      <c r="S6" s="33" t="e">
        <f>'BAR BB| Open rates'!#REF!</f>
        <v>#REF!</v>
      </c>
      <c r="T6" s="33" t="e">
        <f>'BAR BB| Open rates'!#REF!</f>
        <v>#REF!</v>
      </c>
      <c r="U6" s="33" t="e">
        <f>'BAR BB| Open rates'!#REF!</f>
        <v>#REF!</v>
      </c>
      <c r="V6" s="33" t="e">
        <f>'BAR BB| Open rates'!#REF!</f>
        <v>#REF!</v>
      </c>
      <c r="W6" s="33" t="e">
        <f>'BAR BB| Open rates'!#REF!</f>
        <v>#REF!</v>
      </c>
      <c r="X6" s="33" t="e">
        <f>'BAR BB| Open rates'!#REF!</f>
        <v>#REF!</v>
      </c>
      <c r="Y6" s="33" t="e">
        <f>'BAR BB| Open rates'!#REF!</f>
        <v>#REF!</v>
      </c>
      <c r="Z6" s="33" t="e">
        <f>'BAR BB| Open rates'!#REF!</f>
        <v>#REF!</v>
      </c>
      <c r="AA6" s="33" t="e">
        <f>'BAR BB| Open rates'!#REF!</f>
        <v>#REF!</v>
      </c>
      <c r="AB6" s="33" t="e">
        <f>'BAR BB| Open rates'!#REF!</f>
        <v>#REF!</v>
      </c>
      <c r="AC6" s="33" t="e">
        <f>'BAR BB| Open rates'!#REF!</f>
        <v>#REF!</v>
      </c>
      <c r="AD6" s="33" t="e">
        <f>'BAR BB| Open rates'!#REF!</f>
        <v>#REF!</v>
      </c>
      <c r="AE6" s="33" t="e">
        <f>'BAR BB| Open rates'!#REF!</f>
        <v>#REF!</v>
      </c>
      <c r="AF6" s="33" t="e">
        <f>'BAR BB| Open rates'!#REF!</f>
        <v>#REF!</v>
      </c>
      <c r="AG6" s="33" t="e">
        <f>'BAR BB| Open rates'!#REF!</f>
        <v>#REF!</v>
      </c>
      <c r="AH6" s="33" t="e">
        <f>'BAR BB| Open rates'!#REF!</f>
        <v>#REF!</v>
      </c>
      <c r="AI6" s="33" t="e">
        <f>'BAR BB| Open rates'!#REF!</f>
        <v>#REF!</v>
      </c>
    </row>
    <row r="7" spans="1:39" s="16" customFormat="1" ht="12" customHeight="1" x14ac:dyDescent="0.2">
      <c r="A7" s="15">
        <v>2</v>
      </c>
      <c r="B7" s="12" t="e">
        <f>'BAR BB| Open rates'!#REF!</f>
        <v>#REF!</v>
      </c>
      <c r="C7" s="12" t="e">
        <f>'BAR BB| Open rates'!#REF!</f>
        <v>#REF!</v>
      </c>
      <c r="D7" s="12" t="e">
        <f>'BAR BB| Open rates'!#REF!</f>
        <v>#REF!</v>
      </c>
      <c r="E7" s="12" t="e">
        <f>'BAR BB| Open rates'!#REF!</f>
        <v>#REF!</v>
      </c>
      <c r="F7" s="12" t="e">
        <f>'BAR BB| Open rates'!#REF!</f>
        <v>#REF!</v>
      </c>
      <c r="G7" s="12" t="e">
        <f>'BAR BB| Open rates'!#REF!</f>
        <v>#REF!</v>
      </c>
      <c r="H7" s="12" t="e">
        <f>'BAR BB| Open rates'!#REF!</f>
        <v>#REF!</v>
      </c>
      <c r="I7" s="12" t="e">
        <f>'BAR BB| Open rates'!#REF!</f>
        <v>#REF!</v>
      </c>
      <c r="J7" s="12" t="e">
        <f>'BAR BB| Open rates'!#REF!</f>
        <v>#REF!</v>
      </c>
      <c r="K7" s="12" t="e">
        <f>'BAR BB| Open rates'!#REF!</f>
        <v>#REF!</v>
      </c>
      <c r="L7" s="12" t="e">
        <f>'BAR BB| Open rates'!#REF!</f>
        <v>#REF!</v>
      </c>
      <c r="M7" s="12" t="e">
        <f>'BAR BB| Open rates'!#REF!</f>
        <v>#REF!</v>
      </c>
      <c r="N7" s="12" t="e">
        <f>'BAR BB| Open rates'!#REF!</f>
        <v>#REF!</v>
      </c>
      <c r="O7" s="12" t="e">
        <f>'BAR BB| Open rates'!#REF!</f>
        <v>#REF!</v>
      </c>
      <c r="P7" s="12" t="e">
        <f>'BAR BB| Open rates'!#REF!</f>
        <v>#REF!</v>
      </c>
      <c r="Q7" s="12" t="e">
        <f>'BAR BB| Open rates'!#REF!</f>
        <v>#REF!</v>
      </c>
      <c r="R7" s="12" t="e">
        <f>'BAR BB| Open rates'!#REF!</f>
        <v>#REF!</v>
      </c>
      <c r="S7" s="12" t="e">
        <f>'BAR BB| Open rates'!#REF!</f>
        <v>#REF!</v>
      </c>
      <c r="T7" s="12" t="e">
        <f>'BAR BB| Open rates'!#REF!</f>
        <v>#REF!</v>
      </c>
      <c r="U7" s="75" t="e">
        <f>'BAR BB| Open rates'!#REF!</f>
        <v>#REF!</v>
      </c>
      <c r="V7" s="75" t="e">
        <f>'BAR BB| Open rates'!#REF!</f>
        <v>#REF!</v>
      </c>
      <c r="W7" s="75" t="e">
        <f>'BAR BB| Open rates'!#REF!</f>
        <v>#REF!</v>
      </c>
      <c r="X7" s="75" t="e">
        <f>'BAR BB| Open rates'!#REF!</f>
        <v>#REF!</v>
      </c>
      <c r="Y7" s="75" t="e">
        <f>'BAR BB| Open rates'!#REF!</f>
        <v>#REF!</v>
      </c>
      <c r="Z7" s="75" t="e">
        <f>'BAR BB| Open rates'!#REF!</f>
        <v>#REF!</v>
      </c>
      <c r="AA7" s="75" t="e">
        <f>'BAR BB| Open rates'!#REF!</f>
        <v>#REF!</v>
      </c>
      <c r="AB7" s="75" t="e">
        <f>'BAR BB| Open rates'!#REF!</f>
        <v>#REF!</v>
      </c>
      <c r="AC7" s="75" t="e">
        <f>'BAR BB| Open rates'!#REF!</f>
        <v>#REF!</v>
      </c>
      <c r="AD7" s="75" t="e">
        <f>'BAR BB| Open rates'!#REF!</f>
        <v>#REF!</v>
      </c>
      <c r="AE7" s="75" t="e">
        <f>'BAR BB| Open rates'!#REF!</f>
        <v>#REF!</v>
      </c>
      <c r="AF7" s="75" t="e">
        <f>'BAR BB| Open rates'!#REF!</f>
        <v>#REF!</v>
      </c>
      <c r="AG7" s="75" t="e">
        <f>'BAR BB| Open rates'!#REF!</f>
        <v>#REF!</v>
      </c>
      <c r="AH7" s="75" t="e">
        <f>'BAR BB| Open rates'!#REF!</f>
        <v>#REF!</v>
      </c>
      <c r="AI7" s="75" t="e">
        <f>'BAR BB| Open rates'!#REF!</f>
        <v>#REF!</v>
      </c>
      <c r="AJ7" s="13"/>
      <c r="AK7" s="13"/>
      <c r="AL7" s="13"/>
      <c r="AM7" s="13"/>
    </row>
    <row r="8" spans="1:39" s="14" customFormat="1" ht="12" customHeight="1" x14ac:dyDescent="0.2">
      <c r="A8" s="75" t="s">
        <v>54</v>
      </c>
      <c r="B8" s="4"/>
      <c r="C8" s="4"/>
      <c r="D8" s="4"/>
      <c r="E8" s="4"/>
      <c r="F8" s="4"/>
      <c r="G8" s="4"/>
      <c r="H8" s="4"/>
      <c r="I8" s="4"/>
      <c r="J8" s="4"/>
      <c r="K8" s="4"/>
      <c r="L8" s="4"/>
      <c r="M8" s="4"/>
      <c r="N8" s="4"/>
      <c r="O8" s="4"/>
      <c r="P8" s="4"/>
      <c r="Q8" s="4"/>
      <c r="R8" s="4"/>
      <c r="S8" s="4"/>
      <c r="T8" s="4"/>
      <c r="U8" s="76"/>
      <c r="V8" s="76"/>
      <c r="W8" s="76"/>
      <c r="X8" s="76"/>
      <c r="Y8" s="76"/>
      <c r="Z8" s="76"/>
      <c r="AA8" s="76"/>
      <c r="AB8" s="76"/>
      <c r="AC8" s="76"/>
      <c r="AD8" s="76"/>
      <c r="AE8" s="76"/>
      <c r="AF8" s="76"/>
      <c r="AG8" s="76"/>
      <c r="AH8" s="76"/>
      <c r="AI8" s="76"/>
      <c r="AJ8" s="13"/>
      <c r="AK8" s="13"/>
      <c r="AL8" s="13"/>
      <c r="AM8" s="13"/>
    </row>
    <row r="9" spans="1:39" s="16" customFormat="1" ht="12" customHeight="1" x14ac:dyDescent="0.2">
      <c r="A9" s="15">
        <v>1</v>
      </c>
      <c r="B9" s="12" t="e">
        <f>'BAR BB| Open rates'!#REF!</f>
        <v>#REF!</v>
      </c>
      <c r="C9" s="12" t="e">
        <f>'BAR BB| Open rates'!#REF!</f>
        <v>#REF!</v>
      </c>
      <c r="D9" s="12" t="e">
        <f>'BAR BB| Open rates'!#REF!</f>
        <v>#REF!</v>
      </c>
      <c r="E9" s="12" t="e">
        <f>'BAR BB| Open rates'!#REF!</f>
        <v>#REF!</v>
      </c>
      <c r="F9" s="12" t="e">
        <f>'BAR BB| Open rates'!#REF!</f>
        <v>#REF!</v>
      </c>
      <c r="G9" s="12" t="e">
        <f>'BAR BB| Open rates'!#REF!</f>
        <v>#REF!</v>
      </c>
      <c r="H9" s="12" t="e">
        <f>'BAR BB| Open rates'!#REF!</f>
        <v>#REF!</v>
      </c>
      <c r="I9" s="12" t="e">
        <f>'BAR BB| Open rates'!#REF!</f>
        <v>#REF!</v>
      </c>
      <c r="J9" s="12" t="e">
        <f>'BAR BB| Open rates'!#REF!</f>
        <v>#REF!</v>
      </c>
      <c r="K9" s="12" t="e">
        <f>'BAR BB| Open rates'!#REF!</f>
        <v>#REF!</v>
      </c>
      <c r="L9" s="12" t="e">
        <f>'BAR BB| Open rates'!#REF!</f>
        <v>#REF!</v>
      </c>
      <c r="M9" s="12" t="e">
        <f>'BAR BB| Open rates'!#REF!</f>
        <v>#REF!</v>
      </c>
      <c r="N9" s="12" t="e">
        <f>'BAR BB| Open rates'!#REF!</f>
        <v>#REF!</v>
      </c>
      <c r="O9" s="12" t="e">
        <f>'BAR BB| Open rates'!#REF!</f>
        <v>#REF!</v>
      </c>
      <c r="P9" s="12" t="e">
        <f>'BAR BB| Open rates'!#REF!</f>
        <v>#REF!</v>
      </c>
      <c r="Q9" s="12" t="e">
        <f>'BAR BB| Open rates'!#REF!</f>
        <v>#REF!</v>
      </c>
      <c r="R9" s="12" t="e">
        <f>'BAR BB| Open rates'!#REF!</f>
        <v>#REF!</v>
      </c>
      <c r="S9" s="12" t="e">
        <f>'BAR BB| Open rates'!#REF!</f>
        <v>#REF!</v>
      </c>
      <c r="T9" s="12" t="e">
        <f>'BAR BB| Open rates'!#REF!</f>
        <v>#REF!</v>
      </c>
      <c r="U9" s="75" t="e">
        <f>'BAR BB| Open rates'!#REF!</f>
        <v>#REF!</v>
      </c>
      <c r="V9" s="75" t="e">
        <f>'BAR BB| Open rates'!#REF!</f>
        <v>#REF!</v>
      </c>
      <c r="W9" s="75" t="e">
        <f>'BAR BB| Open rates'!#REF!</f>
        <v>#REF!</v>
      </c>
      <c r="X9" s="75" t="e">
        <f>'BAR BB| Open rates'!#REF!</f>
        <v>#REF!</v>
      </c>
      <c r="Y9" s="75" t="e">
        <f>'BAR BB| Open rates'!#REF!</f>
        <v>#REF!</v>
      </c>
      <c r="Z9" s="75" t="e">
        <f>'BAR BB| Open rates'!#REF!</f>
        <v>#REF!</v>
      </c>
      <c r="AA9" s="75" t="e">
        <f>'BAR BB| Open rates'!#REF!</f>
        <v>#REF!</v>
      </c>
      <c r="AB9" s="75" t="e">
        <f>'BAR BB| Open rates'!#REF!</f>
        <v>#REF!</v>
      </c>
      <c r="AC9" s="75" t="e">
        <f>'BAR BB| Open rates'!#REF!</f>
        <v>#REF!</v>
      </c>
      <c r="AD9" s="75" t="e">
        <f>'BAR BB| Open rates'!#REF!</f>
        <v>#REF!</v>
      </c>
      <c r="AE9" s="75" t="e">
        <f>'BAR BB| Open rates'!#REF!</f>
        <v>#REF!</v>
      </c>
      <c r="AF9" s="75" t="e">
        <f>'BAR BB| Open rates'!#REF!</f>
        <v>#REF!</v>
      </c>
      <c r="AG9" s="75" t="e">
        <f>'BAR BB| Open rates'!#REF!</f>
        <v>#REF!</v>
      </c>
      <c r="AH9" s="75" t="e">
        <f>'BAR BB| Open rates'!#REF!</f>
        <v>#REF!</v>
      </c>
      <c r="AI9" s="75" t="e">
        <f>'BAR BB| Open rates'!#REF!</f>
        <v>#REF!</v>
      </c>
      <c r="AJ9" s="13"/>
      <c r="AK9" s="13"/>
      <c r="AL9" s="13"/>
      <c r="AM9" s="13"/>
    </row>
    <row r="10" spans="1:39" s="16" customFormat="1" ht="12" customHeight="1" x14ac:dyDescent="0.2">
      <c r="A10" s="15">
        <v>2</v>
      </c>
      <c r="B10" s="12" t="e">
        <f>'BAR BB| Open rates'!#REF!</f>
        <v>#REF!</v>
      </c>
      <c r="C10" s="12" t="e">
        <f>'BAR BB| Open rates'!#REF!</f>
        <v>#REF!</v>
      </c>
      <c r="D10" s="12" t="e">
        <f>'BAR BB| Open rates'!#REF!</f>
        <v>#REF!</v>
      </c>
      <c r="E10" s="12" t="e">
        <f>'BAR BB| Open rates'!#REF!</f>
        <v>#REF!</v>
      </c>
      <c r="F10" s="12" t="e">
        <f>'BAR BB| Open rates'!#REF!</f>
        <v>#REF!</v>
      </c>
      <c r="G10" s="12" t="e">
        <f>'BAR BB| Open rates'!#REF!</f>
        <v>#REF!</v>
      </c>
      <c r="H10" s="12" t="e">
        <f>'BAR BB| Open rates'!#REF!</f>
        <v>#REF!</v>
      </c>
      <c r="I10" s="12" t="e">
        <f>'BAR BB| Open rates'!#REF!</f>
        <v>#REF!</v>
      </c>
      <c r="J10" s="12" t="e">
        <f>'BAR BB| Open rates'!#REF!</f>
        <v>#REF!</v>
      </c>
      <c r="K10" s="12" t="e">
        <f>'BAR BB| Open rates'!#REF!</f>
        <v>#REF!</v>
      </c>
      <c r="L10" s="12" t="e">
        <f>'BAR BB| Open rates'!#REF!</f>
        <v>#REF!</v>
      </c>
      <c r="M10" s="12" t="e">
        <f>'BAR BB| Open rates'!#REF!</f>
        <v>#REF!</v>
      </c>
      <c r="N10" s="12" t="e">
        <f>'BAR BB| Open rates'!#REF!</f>
        <v>#REF!</v>
      </c>
      <c r="O10" s="12" t="e">
        <f>'BAR BB| Open rates'!#REF!</f>
        <v>#REF!</v>
      </c>
      <c r="P10" s="12" t="e">
        <f>'BAR BB| Open rates'!#REF!</f>
        <v>#REF!</v>
      </c>
      <c r="Q10" s="12" t="e">
        <f>'BAR BB| Open rates'!#REF!</f>
        <v>#REF!</v>
      </c>
      <c r="R10" s="12" t="e">
        <f>'BAR BB| Open rates'!#REF!</f>
        <v>#REF!</v>
      </c>
      <c r="S10" s="12" t="e">
        <f>'BAR BB| Open rates'!#REF!</f>
        <v>#REF!</v>
      </c>
      <c r="T10" s="12" t="e">
        <f>'BAR BB| Open rates'!#REF!</f>
        <v>#REF!</v>
      </c>
      <c r="U10" s="75" t="e">
        <f>'BAR BB| Open rates'!#REF!</f>
        <v>#REF!</v>
      </c>
      <c r="V10" s="75" t="e">
        <f>'BAR BB| Open rates'!#REF!</f>
        <v>#REF!</v>
      </c>
      <c r="W10" s="75" t="e">
        <f>'BAR BB| Open rates'!#REF!</f>
        <v>#REF!</v>
      </c>
      <c r="X10" s="75" t="e">
        <f>'BAR BB| Open rates'!#REF!</f>
        <v>#REF!</v>
      </c>
      <c r="Y10" s="75" t="e">
        <f>'BAR BB| Open rates'!#REF!</f>
        <v>#REF!</v>
      </c>
      <c r="Z10" s="75" t="e">
        <f>'BAR BB| Open rates'!#REF!</f>
        <v>#REF!</v>
      </c>
      <c r="AA10" s="75" t="e">
        <f>'BAR BB| Open rates'!#REF!</f>
        <v>#REF!</v>
      </c>
      <c r="AB10" s="75" t="e">
        <f>'BAR BB| Open rates'!#REF!</f>
        <v>#REF!</v>
      </c>
      <c r="AC10" s="75" t="e">
        <f>'BAR BB| Open rates'!#REF!</f>
        <v>#REF!</v>
      </c>
      <c r="AD10" s="75" t="e">
        <f>'BAR BB| Open rates'!#REF!</f>
        <v>#REF!</v>
      </c>
      <c r="AE10" s="75" t="e">
        <f>'BAR BB| Open rates'!#REF!</f>
        <v>#REF!</v>
      </c>
      <c r="AF10" s="75" t="e">
        <f>'BAR BB| Open rates'!#REF!</f>
        <v>#REF!</v>
      </c>
      <c r="AG10" s="75" t="e">
        <f>'BAR BB| Open rates'!#REF!</f>
        <v>#REF!</v>
      </c>
      <c r="AH10" s="75" t="e">
        <f>'BAR BB| Open rates'!#REF!</f>
        <v>#REF!</v>
      </c>
      <c r="AI10" s="75" t="e">
        <f>'BAR BB| Open rates'!#REF!</f>
        <v>#REF!</v>
      </c>
      <c r="AJ10" s="13"/>
      <c r="AK10" s="13"/>
      <c r="AL10" s="13"/>
      <c r="AM10" s="13"/>
    </row>
    <row r="11" spans="1:39" s="16" customFormat="1" ht="12" customHeight="1" x14ac:dyDescent="0.2">
      <c r="A11" s="20"/>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5"/>
      <c r="AB11" s="5"/>
      <c r="AC11" s="5"/>
      <c r="AD11" s="5"/>
      <c r="AE11" s="5"/>
      <c r="AF11" s="13"/>
      <c r="AG11" s="13"/>
      <c r="AH11" s="13"/>
      <c r="AI11" s="13"/>
      <c r="AJ11" s="13"/>
      <c r="AK11" s="13"/>
      <c r="AL11" s="13"/>
      <c r="AM11" s="13"/>
    </row>
    <row r="12" spans="1:39" customFormat="1" ht="12.75" x14ac:dyDescent="0.2">
      <c r="A12" s="23" t="s">
        <v>36</v>
      </c>
    </row>
    <row r="15" spans="1:39" s="5" customFormat="1" ht="12.75" x14ac:dyDescent="0.2">
      <c r="A15" s="6" t="s">
        <v>47</v>
      </c>
      <c r="B15" s="7"/>
      <c r="C15" s="7"/>
      <c r="D15" s="7"/>
      <c r="E15" s="7"/>
      <c r="F15" s="7"/>
      <c r="G15" s="7"/>
      <c r="H15" s="7"/>
      <c r="I15" s="7"/>
      <c r="J15" s="7"/>
      <c r="K15" s="7"/>
      <c r="L15" s="7"/>
      <c r="M15" s="7"/>
      <c r="N15" s="7"/>
      <c r="O15" s="7"/>
      <c r="P15" s="7"/>
      <c r="Q15" s="7"/>
      <c r="R15" s="7"/>
      <c r="S15" s="7"/>
      <c r="T15" s="7"/>
      <c r="U15" s="7"/>
      <c r="V15" s="7"/>
      <c r="W15" s="7"/>
      <c r="X15" s="7"/>
      <c r="Y15" s="7"/>
      <c r="Z15" s="7"/>
    </row>
    <row r="16" spans="1:39" s="11" customFormat="1" ht="25.5" x14ac:dyDescent="0.2">
      <c r="A16" s="8"/>
      <c r="B16" s="10" t="str">
        <f t="shared" ref="B16:H16" si="0">B3</f>
        <v>20.12.2020-24.12.2020</v>
      </c>
      <c r="C16" s="10" t="e">
        <f t="shared" si="0"/>
        <v>#REF!</v>
      </c>
      <c r="D16" s="10" t="e">
        <f t="shared" si="0"/>
        <v>#REF!</v>
      </c>
      <c r="E16" s="10" t="e">
        <f t="shared" si="0"/>
        <v>#REF!</v>
      </c>
      <c r="F16" s="10" t="e">
        <f t="shared" si="0"/>
        <v>#REF!</v>
      </c>
      <c r="G16" s="10" t="e">
        <f t="shared" si="0"/>
        <v>#REF!</v>
      </c>
      <c r="H16" s="10" t="e">
        <f t="shared" si="0"/>
        <v>#REF!</v>
      </c>
      <c r="I16" s="10" t="e">
        <f t="shared" ref="I16:P16" si="1">I3</f>
        <v>#REF!</v>
      </c>
      <c r="J16" s="10" t="e">
        <f t="shared" si="1"/>
        <v>#REF!</v>
      </c>
      <c r="K16" s="10" t="e">
        <f t="shared" si="1"/>
        <v>#REF!</v>
      </c>
      <c r="L16" s="10" t="e">
        <f t="shared" si="1"/>
        <v>#REF!</v>
      </c>
      <c r="M16" s="10" t="e">
        <f t="shared" si="1"/>
        <v>#REF!</v>
      </c>
      <c r="N16" s="10" t="e">
        <f t="shared" si="1"/>
        <v>#REF!</v>
      </c>
      <c r="O16" s="10" t="e">
        <f t="shared" si="1"/>
        <v>#REF!</v>
      </c>
      <c r="P16" s="10" t="e">
        <f t="shared" si="1"/>
        <v>#REF!</v>
      </c>
      <c r="Q16" s="10" t="e">
        <f t="shared" ref="Q16:V16" si="2">Q3</f>
        <v>#REF!</v>
      </c>
      <c r="R16" s="10" t="e">
        <f t="shared" si="2"/>
        <v>#REF!</v>
      </c>
      <c r="S16" s="10" t="e">
        <f t="shared" si="2"/>
        <v>#REF!</v>
      </c>
      <c r="T16" s="10" t="e">
        <f t="shared" si="2"/>
        <v>#REF!</v>
      </c>
      <c r="U16" s="10" t="e">
        <f t="shared" si="2"/>
        <v>#REF!</v>
      </c>
      <c r="V16" s="10" t="e">
        <f t="shared" si="2"/>
        <v>#REF!</v>
      </c>
      <c r="W16" s="73" t="e">
        <f>W3</f>
        <v>#REF!</v>
      </c>
      <c r="X16" s="73" t="e">
        <f t="shared" ref="X16:AA16" si="3">X3</f>
        <v>#REF!</v>
      </c>
      <c r="Y16" s="73" t="e">
        <f t="shared" si="3"/>
        <v>#REF!</v>
      </c>
      <c r="Z16" s="73" t="e">
        <f t="shared" si="3"/>
        <v>#REF!</v>
      </c>
      <c r="AA16" s="73" t="e">
        <f t="shared" si="3"/>
        <v>#REF!</v>
      </c>
      <c r="AB16" s="73" t="e">
        <f t="shared" ref="AB16:AC16" si="4">AB3</f>
        <v>#REF!</v>
      </c>
      <c r="AC16" s="73" t="e">
        <f t="shared" si="4"/>
        <v>#REF!</v>
      </c>
      <c r="AD16" s="73" t="e">
        <f t="shared" ref="AD16" si="5">AD3</f>
        <v>#REF!</v>
      </c>
      <c r="AE16" s="73" t="e">
        <f t="shared" ref="AE16:AI16" si="6">AE3</f>
        <v>#REF!</v>
      </c>
      <c r="AF16" s="73" t="e">
        <f t="shared" si="6"/>
        <v>#REF!</v>
      </c>
      <c r="AG16" s="73" t="e">
        <f t="shared" si="6"/>
        <v>#REF!</v>
      </c>
      <c r="AH16" s="73" t="e">
        <f t="shared" si="6"/>
        <v>#REF!</v>
      </c>
      <c r="AI16" s="73" t="e">
        <f t="shared" si="6"/>
        <v>#REF!</v>
      </c>
    </row>
    <row r="17" spans="1:35" s="11" customFormat="1" ht="20.25" customHeight="1" x14ac:dyDescent="0.2">
      <c r="A17" s="8" t="s">
        <v>0</v>
      </c>
      <c r="B17" s="10"/>
      <c r="C17" s="10"/>
      <c r="D17" s="10"/>
      <c r="E17" s="10"/>
      <c r="F17" s="10"/>
      <c r="G17" s="10"/>
      <c r="H17" s="10"/>
      <c r="I17" s="10"/>
      <c r="J17" s="10"/>
      <c r="K17" s="10"/>
      <c r="L17" s="10"/>
      <c r="M17" s="10"/>
      <c r="N17" s="10"/>
      <c r="O17" s="10"/>
      <c r="P17" s="10"/>
      <c r="Q17" s="10"/>
      <c r="R17" s="10"/>
      <c r="S17" s="10"/>
      <c r="T17" s="10"/>
      <c r="U17" s="10"/>
      <c r="V17" s="10"/>
      <c r="W17" s="73" t="e">
        <f>W4</f>
        <v>#REF!</v>
      </c>
      <c r="X17" s="73" t="e">
        <f t="shared" ref="X17:AA17" si="7">X4</f>
        <v>#REF!</v>
      </c>
      <c r="Y17" s="73" t="e">
        <f t="shared" si="7"/>
        <v>#REF!</v>
      </c>
      <c r="Z17" s="73" t="e">
        <f t="shared" si="7"/>
        <v>#REF!</v>
      </c>
      <c r="AA17" s="73" t="e">
        <f t="shared" si="7"/>
        <v>#REF!</v>
      </c>
      <c r="AB17" s="73" t="e">
        <f t="shared" ref="AB17:AC17" si="8">AB4</f>
        <v>#REF!</v>
      </c>
      <c r="AC17" s="73" t="e">
        <f t="shared" si="8"/>
        <v>#REF!</v>
      </c>
      <c r="AD17" s="73" t="e">
        <f t="shared" ref="AD17" si="9">AD4</f>
        <v>#REF!</v>
      </c>
      <c r="AE17" s="73" t="e">
        <f t="shared" ref="AE17:AI17" si="10">AE4</f>
        <v>#REF!</v>
      </c>
      <c r="AF17" s="73" t="e">
        <f t="shared" si="10"/>
        <v>#REF!</v>
      </c>
      <c r="AG17" s="73" t="e">
        <f t="shared" si="10"/>
        <v>#REF!</v>
      </c>
      <c r="AH17" s="73" t="e">
        <f t="shared" si="10"/>
        <v>#REF!</v>
      </c>
      <c r="AI17" s="73" t="e">
        <f t="shared" si="10"/>
        <v>#REF!</v>
      </c>
    </row>
    <row r="18" spans="1:35" s="14" customFormat="1" ht="12" customHeight="1" x14ac:dyDescent="0.2">
      <c r="A18" s="75" t="s">
        <v>53</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row>
    <row r="19" spans="1:35" s="14" customFormat="1" ht="12" customHeight="1" x14ac:dyDescent="0.2">
      <c r="A19" s="42">
        <v>1</v>
      </c>
      <c r="B19" s="10" t="e">
        <f>B6*0.9+1100</f>
        <v>#REF!</v>
      </c>
      <c r="C19" s="10" t="e">
        <f>C6*0.9+1100</f>
        <v>#REF!</v>
      </c>
      <c r="D19" s="10" t="e">
        <f>D6*0.9+2100</f>
        <v>#REF!</v>
      </c>
      <c r="E19" s="10" t="e">
        <f>E6*0.9+2100</f>
        <v>#REF!</v>
      </c>
      <c r="F19" s="10" t="e">
        <f>F6*0.9+2100</f>
        <v>#REF!</v>
      </c>
      <c r="G19" s="10" t="e">
        <f>G6*0.9+2100</f>
        <v>#REF!</v>
      </c>
      <c r="H19" s="10" t="e">
        <f>H6*0.9+2100</f>
        <v>#REF!</v>
      </c>
      <c r="I19" s="10" t="e">
        <f>I6*0.9+1700</f>
        <v>#REF!</v>
      </c>
      <c r="J19" s="10" t="e">
        <f t="shared" ref="J19:P19" si="11">J6*0.9+1700</f>
        <v>#REF!</v>
      </c>
      <c r="K19" s="10" t="e">
        <f t="shared" si="11"/>
        <v>#REF!</v>
      </c>
      <c r="L19" s="10" t="e">
        <f t="shared" si="11"/>
        <v>#REF!</v>
      </c>
      <c r="M19" s="10" t="e">
        <f t="shared" si="11"/>
        <v>#REF!</v>
      </c>
      <c r="N19" s="10" t="e">
        <f t="shared" si="11"/>
        <v>#REF!</v>
      </c>
      <c r="O19" s="10" t="e">
        <f t="shared" si="11"/>
        <v>#REF!</v>
      </c>
      <c r="P19" s="10" t="e">
        <f t="shared" si="11"/>
        <v>#REF!</v>
      </c>
      <c r="Q19" s="10" t="e">
        <f t="shared" ref="Q19:W19" si="12">Q6*0.9+1700</f>
        <v>#REF!</v>
      </c>
      <c r="R19" s="10" t="e">
        <f t="shared" si="12"/>
        <v>#REF!</v>
      </c>
      <c r="S19" s="10" t="e">
        <f t="shared" si="12"/>
        <v>#REF!</v>
      </c>
      <c r="T19" s="10" t="e">
        <f t="shared" si="12"/>
        <v>#REF!</v>
      </c>
      <c r="U19" s="10" t="e">
        <f t="shared" si="12"/>
        <v>#REF!</v>
      </c>
      <c r="V19" s="10" t="e">
        <f t="shared" si="12"/>
        <v>#REF!</v>
      </c>
      <c r="W19" s="10" t="e">
        <f t="shared" si="12"/>
        <v>#REF!</v>
      </c>
      <c r="X19" s="10" t="e">
        <f t="shared" ref="X19:AA19" si="13">X6*0.9+1700</f>
        <v>#REF!</v>
      </c>
      <c r="Y19" s="10" t="e">
        <f t="shared" si="13"/>
        <v>#REF!</v>
      </c>
      <c r="Z19" s="10" t="e">
        <f t="shared" si="13"/>
        <v>#REF!</v>
      </c>
      <c r="AA19" s="10" t="e">
        <f t="shared" si="13"/>
        <v>#REF!</v>
      </c>
      <c r="AB19" s="10" t="e">
        <f t="shared" ref="AB19:AC19" si="14">AB6*0.9+1700</f>
        <v>#REF!</v>
      </c>
      <c r="AC19" s="10" t="e">
        <f t="shared" si="14"/>
        <v>#REF!</v>
      </c>
      <c r="AD19" s="10" t="e">
        <f>AD6*0.9+1100</f>
        <v>#REF!</v>
      </c>
      <c r="AE19" s="10" t="e">
        <f t="shared" ref="AE19:AI19" si="15">AE6*0.9+1100</f>
        <v>#REF!</v>
      </c>
      <c r="AF19" s="10" t="e">
        <f t="shared" si="15"/>
        <v>#REF!</v>
      </c>
      <c r="AG19" s="10" t="e">
        <f t="shared" si="15"/>
        <v>#REF!</v>
      </c>
      <c r="AH19" s="10" t="e">
        <f t="shared" si="15"/>
        <v>#REF!</v>
      </c>
      <c r="AI19" s="10" t="e">
        <f t="shared" si="15"/>
        <v>#REF!</v>
      </c>
    </row>
    <row r="20" spans="1:35" s="14" customFormat="1" ht="12" customHeight="1" x14ac:dyDescent="0.2">
      <c r="A20" s="15">
        <v>2</v>
      </c>
      <c r="B20" s="10" t="e">
        <f>B7*0.9+2200</f>
        <v>#REF!</v>
      </c>
      <c r="C20" s="10" t="e">
        <f>C7*0.9+2200</f>
        <v>#REF!</v>
      </c>
      <c r="D20" s="10" t="e">
        <f>D7*0.9+4200</f>
        <v>#REF!</v>
      </c>
      <c r="E20" s="10" t="e">
        <f>E7*0.9+4200</f>
        <v>#REF!</v>
      </c>
      <c r="F20" s="10" t="e">
        <f>F7*0.9+4200</f>
        <v>#REF!</v>
      </c>
      <c r="G20" s="10" t="e">
        <f>G7*0.9+4200</f>
        <v>#REF!</v>
      </c>
      <c r="H20" s="10" t="e">
        <f>H7*0.9+4200</f>
        <v>#REF!</v>
      </c>
      <c r="I20" s="10" t="e">
        <f>I7*0.9+3400</f>
        <v>#REF!</v>
      </c>
      <c r="J20" s="10" t="e">
        <f t="shared" ref="J20:P20" si="16">J7*0.9+3400</f>
        <v>#REF!</v>
      </c>
      <c r="K20" s="10" t="e">
        <f t="shared" si="16"/>
        <v>#REF!</v>
      </c>
      <c r="L20" s="10" t="e">
        <f t="shared" si="16"/>
        <v>#REF!</v>
      </c>
      <c r="M20" s="10" t="e">
        <f t="shared" si="16"/>
        <v>#REF!</v>
      </c>
      <c r="N20" s="10" t="e">
        <f t="shared" si="16"/>
        <v>#REF!</v>
      </c>
      <c r="O20" s="10" t="e">
        <f t="shared" si="16"/>
        <v>#REF!</v>
      </c>
      <c r="P20" s="10" t="e">
        <f t="shared" si="16"/>
        <v>#REF!</v>
      </c>
      <c r="Q20" s="10" t="e">
        <f t="shared" ref="Q20:W20" si="17">Q7*0.9+3400</f>
        <v>#REF!</v>
      </c>
      <c r="R20" s="10" t="e">
        <f t="shared" si="17"/>
        <v>#REF!</v>
      </c>
      <c r="S20" s="10" t="e">
        <f t="shared" si="17"/>
        <v>#REF!</v>
      </c>
      <c r="T20" s="10" t="e">
        <f t="shared" si="17"/>
        <v>#REF!</v>
      </c>
      <c r="U20" s="10" t="e">
        <f t="shared" si="17"/>
        <v>#REF!</v>
      </c>
      <c r="V20" s="10" t="e">
        <f t="shared" si="17"/>
        <v>#REF!</v>
      </c>
      <c r="W20" s="10" t="e">
        <f t="shared" si="17"/>
        <v>#REF!</v>
      </c>
      <c r="X20" s="10" t="e">
        <f t="shared" ref="X20:AA20" si="18">X7*0.9+3400</f>
        <v>#REF!</v>
      </c>
      <c r="Y20" s="10" t="e">
        <f t="shared" si="18"/>
        <v>#REF!</v>
      </c>
      <c r="Z20" s="10" t="e">
        <f t="shared" si="18"/>
        <v>#REF!</v>
      </c>
      <c r="AA20" s="10" t="e">
        <f t="shared" si="18"/>
        <v>#REF!</v>
      </c>
      <c r="AB20" s="10" t="e">
        <f t="shared" ref="AB20:AC20" si="19">AB7*0.9+3400</f>
        <v>#REF!</v>
      </c>
      <c r="AC20" s="10" t="e">
        <f t="shared" si="19"/>
        <v>#REF!</v>
      </c>
      <c r="AD20" s="10" t="e">
        <f>AD7*0.9+2200</f>
        <v>#REF!</v>
      </c>
      <c r="AE20" s="10" t="e">
        <f t="shared" ref="AE20:AI20" si="20">AE7*0.9+2200</f>
        <v>#REF!</v>
      </c>
      <c r="AF20" s="10" t="e">
        <f t="shared" si="20"/>
        <v>#REF!</v>
      </c>
      <c r="AG20" s="10" t="e">
        <f t="shared" si="20"/>
        <v>#REF!</v>
      </c>
      <c r="AH20" s="10" t="e">
        <f t="shared" si="20"/>
        <v>#REF!</v>
      </c>
      <c r="AI20" s="10" t="e">
        <f t="shared" si="20"/>
        <v>#REF!</v>
      </c>
    </row>
    <row r="21" spans="1:35" s="14" customFormat="1" ht="12" customHeight="1" x14ac:dyDescent="0.2">
      <c r="A21" s="75" t="s">
        <v>54</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row>
    <row r="22" spans="1:35" s="14" customFormat="1" ht="12" customHeight="1" x14ac:dyDescent="0.2">
      <c r="A22" s="42">
        <v>1</v>
      </c>
      <c r="B22" s="10" t="e">
        <f>B9*0.9+1100</f>
        <v>#REF!</v>
      </c>
      <c r="C22" s="10" t="e">
        <f>C9*0.9+1100</f>
        <v>#REF!</v>
      </c>
      <c r="D22" s="10" t="e">
        <f>D9*0.9+2100</f>
        <v>#REF!</v>
      </c>
      <c r="E22" s="10" t="e">
        <f>E9*0.9+2100</f>
        <v>#REF!</v>
      </c>
      <c r="F22" s="10" t="e">
        <f>F9*0.9+2100</f>
        <v>#REF!</v>
      </c>
      <c r="G22" s="10" t="e">
        <f>G9*0.9+2100</f>
        <v>#REF!</v>
      </c>
      <c r="H22" s="10" t="e">
        <f>H9*0.9+2100</f>
        <v>#REF!</v>
      </c>
      <c r="I22" s="10" t="e">
        <f>I9*0.9+1700</f>
        <v>#REF!</v>
      </c>
      <c r="J22" s="10" t="e">
        <f t="shared" ref="J22:P22" si="21">J9*0.9+1700</f>
        <v>#REF!</v>
      </c>
      <c r="K22" s="10" t="e">
        <f t="shared" si="21"/>
        <v>#REF!</v>
      </c>
      <c r="L22" s="10" t="e">
        <f t="shared" si="21"/>
        <v>#REF!</v>
      </c>
      <c r="M22" s="10" t="e">
        <f t="shared" si="21"/>
        <v>#REF!</v>
      </c>
      <c r="N22" s="10" t="e">
        <f t="shared" si="21"/>
        <v>#REF!</v>
      </c>
      <c r="O22" s="10" t="e">
        <f t="shared" si="21"/>
        <v>#REF!</v>
      </c>
      <c r="P22" s="10" t="e">
        <f t="shared" si="21"/>
        <v>#REF!</v>
      </c>
      <c r="Q22" s="10" t="e">
        <f t="shared" ref="Q22:W22" si="22">Q9*0.9+1700</f>
        <v>#REF!</v>
      </c>
      <c r="R22" s="10" t="e">
        <f t="shared" si="22"/>
        <v>#REF!</v>
      </c>
      <c r="S22" s="10" t="e">
        <f t="shared" si="22"/>
        <v>#REF!</v>
      </c>
      <c r="T22" s="10" t="e">
        <f t="shared" si="22"/>
        <v>#REF!</v>
      </c>
      <c r="U22" s="10" t="e">
        <f t="shared" si="22"/>
        <v>#REF!</v>
      </c>
      <c r="V22" s="10" t="e">
        <f t="shared" si="22"/>
        <v>#REF!</v>
      </c>
      <c r="W22" s="10" t="e">
        <f t="shared" si="22"/>
        <v>#REF!</v>
      </c>
      <c r="X22" s="10" t="e">
        <f t="shared" ref="X22:AA22" si="23">X9*0.9+1700</f>
        <v>#REF!</v>
      </c>
      <c r="Y22" s="10" t="e">
        <f t="shared" si="23"/>
        <v>#REF!</v>
      </c>
      <c r="Z22" s="10" t="e">
        <f t="shared" si="23"/>
        <v>#REF!</v>
      </c>
      <c r="AA22" s="10" t="e">
        <f t="shared" si="23"/>
        <v>#REF!</v>
      </c>
      <c r="AB22" s="10" t="e">
        <f t="shared" ref="AB22:AC22" si="24">AB9*0.9+1700</f>
        <v>#REF!</v>
      </c>
      <c r="AC22" s="10" t="e">
        <f t="shared" si="24"/>
        <v>#REF!</v>
      </c>
      <c r="AD22" s="10" t="e">
        <f>AD9*0.9+1100</f>
        <v>#REF!</v>
      </c>
      <c r="AE22" s="10" t="e">
        <f t="shared" ref="AE22:AI22" si="25">AE9*0.9+1100</f>
        <v>#REF!</v>
      </c>
      <c r="AF22" s="10" t="e">
        <f t="shared" si="25"/>
        <v>#REF!</v>
      </c>
      <c r="AG22" s="10" t="e">
        <f t="shared" si="25"/>
        <v>#REF!</v>
      </c>
      <c r="AH22" s="10" t="e">
        <f t="shared" si="25"/>
        <v>#REF!</v>
      </c>
      <c r="AI22" s="10" t="e">
        <f t="shared" si="25"/>
        <v>#REF!</v>
      </c>
    </row>
    <row r="23" spans="1:35" s="14" customFormat="1" ht="12" customHeight="1" x14ac:dyDescent="0.2">
      <c r="A23" s="42">
        <v>2</v>
      </c>
      <c r="B23" s="10" t="e">
        <f>B10*0.9+2200</f>
        <v>#REF!</v>
      </c>
      <c r="C23" s="10" t="e">
        <f>C10*0.9+2200</f>
        <v>#REF!</v>
      </c>
      <c r="D23" s="10" t="e">
        <f>D10*0.9+4200</f>
        <v>#REF!</v>
      </c>
      <c r="E23" s="10" t="e">
        <f>E10*0.9+4200</f>
        <v>#REF!</v>
      </c>
      <c r="F23" s="10" t="e">
        <f>F10*0.9+4200</f>
        <v>#REF!</v>
      </c>
      <c r="G23" s="10" t="e">
        <f>G10*0.9+4200</f>
        <v>#REF!</v>
      </c>
      <c r="H23" s="10" t="e">
        <f>H10*0.9+4200</f>
        <v>#REF!</v>
      </c>
      <c r="I23" s="10" t="e">
        <f>I10*0.9+3400</f>
        <v>#REF!</v>
      </c>
      <c r="J23" s="10" t="e">
        <f t="shared" ref="J23:P23" si="26">J10*0.9+3400</f>
        <v>#REF!</v>
      </c>
      <c r="K23" s="10" t="e">
        <f t="shared" si="26"/>
        <v>#REF!</v>
      </c>
      <c r="L23" s="10" t="e">
        <f t="shared" si="26"/>
        <v>#REF!</v>
      </c>
      <c r="M23" s="10" t="e">
        <f t="shared" si="26"/>
        <v>#REF!</v>
      </c>
      <c r="N23" s="10" t="e">
        <f t="shared" si="26"/>
        <v>#REF!</v>
      </c>
      <c r="O23" s="10" t="e">
        <f t="shared" si="26"/>
        <v>#REF!</v>
      </c>
      <c r="P23" s="10" t="e">
        <f t="shared" si="26"/>
        <v>#REF!</v>
      </c>
      <c r="Q23" s="10" t="e">
        <f t="shared" ref="Q23:W23" si="27">Q10*0.9+3400</f>
        <v>#REF!</v>
      </c>
      <c r="R23" s="10" t="e">
        <f t="shared" si="27"/>
        <v>#REF!</v>
      </c>
      <c r="S23" s="10" t="e">
        <f t="shared" si="27"/>
        <v>#REF!</v>
      </c>
      <c r="T23" s="10" t="e">
        <f t="shared" si="27"/>
        <v>#REF!</v>
      </c>
      <c r="U23" s="10" t="e">
        <f t="shared" si="27"/>
        <v>#REF!</v>
      </c>
      <c r="V23" s="10" t="e">
        <f t="shared" si="27"/>
        <v>#REF!</v>
      </c>
      <c r="W23" s="10" t="e">
        <f t="shared" si="27"/>
        <v>#REF!</v>
      </c>
      <c r="X23" s="10" t="e">
        <f t="shared" ref="X23:AA23" si="28">X10*0.9+3400</f>
        <v>#REF!</v>
      </c>
      <c r="Y23" s="10" t="e">
        <f t="shared" si="28"/>
        <v>#REF!</v>
      </c>
      <c r="Z23" s="10" t="e">
        <f t="shared" si="28"/>
        <v>#REF!</v>
      </c>
      <c r="AA23" s="10" t="e">
        <f t="shared" si="28"/>
        <v>#REF!</v>
      </c>
      <c r="AB23" s="10" t="e">
        <f t="shared" ref="AB23:AC23" si="29">AB10*0.9+3400</f>
        <v>#REF!</v>
      </c>
      <c r="AC23" s="10" t="e">
        <f t="shared" si="29"/>
        <v>#REF!</v>
      </c>
      <c r="AD23" s="10" t="e">
        <f>AD10*0.9+2200</f>
        <v>#REF!</v>
      </c>
      <c r="AE23" s="10" t="e">
        <f t="shared" ref="AE23:AI23" si="30">AE10*0.9+2200</f>
        <v>#REF!</v>
      </c>
      <c r="AF23" s="10" t="e">
        <f t="shared" si="30"/>
        <v>#REF!</v>
      </c>
      <c r="AG23" s="10" t="e">
        <f t="shared" si="30"/>
        <v>#REF!</v>
      </c>
      <c r="AH23" s="10" t="e">
        <f t="shared" si="30"/>
        <v>#REF!</v>
      </c>
      <c r="AI23" s="10" t="e">
        <f t="shared" si="30"/>
        <v>#REF!</v>
      </c>
    </row>
    <row r="25" spans="1:35" ht="12.75" x14ac:dyDescent="0.2">
      <c r="B25" s="43">
        <v>1100</v>
      </c>
      <c r="C25" s="43">
        <v>1100</v>
      </c>
      <c r="D25" s="44">
        <v>2100</v>
      </c>
      <c r="E25" s="44">
        <v>2100</v>
      </c>
      <c r="F25" s="44">
        <v>2100</v>
      </c>
      <c r="G25" s="44">
        <v>2100</v>
      </c>
      <c r="H25" s="44">
        <v>2100</v>
      </c>
      <c r="I25" s="43">
        <v>1700</v>
      </c>
      <c r="J25" s="43">
        <v>1700</v>
      </c>
      <c r="K25" s="43">
        <v>1700</v>
      </c>
      <c r="L25" s="43">
        <v>1700</v>
      </c>
      <c r="M25" s="43">
        <v>1700</v>
      </c>
      <c r="N25" s="43">
        <v>1700</v>
      </c>
      <c r="O25" s="43">
        <v>1700</v>
      </c>
      <c r="P25" s="43">
        <v>1700</v>
      </c>
      <c r="Q25" s="43">
        <v>1700</v>
      </c>
      <c r="R25" s="43">
        <v>1700</v>
      </c>
      <c r="S25" s="43">
        <v>1700</v>
      </c>
      <c r="T25" s="43">
        <v>1700</v>
      </c>
      <c r="U25" s="43">
        <v>1700</v>
      </c>
      <c r="V25" s="43">
        <v>1700</v>
      </c>
      <c r="W25" s="43">
        <v>1700</v>
      </c>
      <c r="X25" s="43">
        <v>1700</v>
      </c>
      <c r="Y25" s="43">
        <v>1700</v>
      </c>
      <c r="Z25" s="43">
        <v>1700</v>
      </c>
      <c r="AA25" s="43">
        <v>1700</v>
      </c>
      <c r="AB25" s="43">
        <v>1700</v>
      </c>
      <c r="AC25" s="43">
        <v>1700</v>
      </c>
      <c r="AD25" s="44">
        <v>1100</v>
      </c>
      <c r="AE25" s="44">
        <v>1100</v>
      </c>
      <c r="AF25" s="44">
        <v>1100</v>
      </c>
      <c r="AG25" s="44">
        <v>1100</v>
      </c>
      <c r="AH25" s="44">
        <v>1100</v>
      </c>
      <c r="AI25" s="44">
        <v>1100</v>
      </c>
    </row>
    <row r="26" spans="1:35" ht="12.75" x14ac:dyDescent="0.2">
      <c r="B26" s="43">
        <v>2200</v>
      </c>
      <c r="C26" s="43">
        <v>2200</v>
      </c>
      <c r="D26" s="44">
        <v>4200</v>
      </c>
      <c r="E26" s="44">
        <v>4200</v>
      </c>
      <c r="F26" s="44">
        <v>4200</v>
      </c>
      <c r="G26" s="44">
        <v>4200</v>
      </c>
      <c r="H26" s="44">
        <v>4200</v>
      </c>
      <c r="I26" s="43">
        <v>3400</v>
      </c>
      <c r="J26" s="43">
        <v>3400</v>
      </c>
      <c r="K26" s="43">
        <v>3400</v>
      </c>
      <c r="L26" s="43">
        <v>3400</v>
      </c>
      <c r="M26" s="43">
        <v>3400</v>
      </c>
      <c r="N26" s="43">
        <v>3400</v>
      </c>
      <c r="O26" s="43">
        <v>3400</v>
      </c>
      <c r="P26" s="43">
        <v>3400</v>
      </c>
      <c r="Q26" s="43">
        <v>3400</v>
      </c>
      <c r="R26" s="43">
        <v>3400</v>
      </c>
      <c r="S26" s="43">
        <v>3400</v>
      </c>
      <c r="T26" s="43">
        <v>3400</v>
      </c>
      <c r="U26" s="43">
        <v>3400</v>
      </c>
      <c r="V26" s="43">
        <v>3400</v>
      </c>
      <c r="W26" s="43">
        <v>3400</v>
      </c>
      <c r="X26" s="43">
        <v>3400</v>
      </c>
      <c r="Y26" s="43">
        <v>3400</v>
      </c>
      <c r="Z26" s="43">
        <v>3400</v>
      </c>
      <c r="AA26" s="43">
        <v>3400</v>
      </c>
      <c r="AB26" s="43">
        <v>3400</v>
      </c>
      <c r="AC26" s="43">
        <v>3400</v>
      </c>
      <c r="AD26" s="44">
        <v>2200</v>
      </c>
      <c r="AE26" s="44">
        <v>2200</v>
      </c>
      <c r="AF26" s="44">
        <v>2200</v>
      </c>
      <c r="AG26" s="44">
        <v>2200</v>
      </c>
      <c r="AH26" s="44">
        <v>2200</v>
      </c>
      <c r="AI26" s="44">
        <v>2200</v>
      </c>
    </row>
    <row r="27" spans="1:35" ht="12.75" x14ac:dyDescent="0.2">
      <c r="B27" s="5">
        <f>B25+2000</f>
        <v>3100</v>
      </c>
      <c r="C27" s="5">
        <f t="shared" ref="C27:H27" si="31">C25+2000</f>
        <v>3100</v>
      </c>
      <c r="D27" s="5">
        <f t="shared" si="31"/>
        <v>4100</v>
      </c>
      <c r="E27" s="5">
        <f t="shared" si="31"/>
        <v>4100</v>
      </c>
      <c r="F27" s="5">
        <f t="shared" si="31"/>
        <v>4100</v>
      </c>
      <c r="G27" s="5">
        <f t="shared" si="31"/>
        <v>4100</v>
      </c>
      <c r="H27" s="5">
        <f t="shared" si="31"/>
        <v>4100</v>
      </c>
      <c r="I27" s="5">
        <f>I25+2000</f>
        <v>3700</v>
      </c>
      <c r="J27" s="5">
        <f t="shared" ref="J27:P27" si="32">J25+2000</f>
        <v>3700</v>
      </c>
      <c r="K27" s="5">
        <f t="shared" si="32"/>
        <v>3700</v>
      </c>
      <c r="L27" s="5">
        <f t="shared" si="32"/>
        <v>3700</v>
      </c>
      <c r="M27" s="5">
        <f t="shared" si="32"/>
        <v>3700</v>
      </c>
      <c r="N27" s="5">
        <f t="shared" si="32"/>
        <v>3700</v>
      </c>
      <c r="O27" s="5">
        <f t="shared" si="32"/>
        <v>3700</v>
      </c>
      <c r="P27" s="5">
        <f t="shared" si="32"/>
        <v>3700</v>
      </c>
      <c r="Q27" s="5">
        <f t="shared" ref="Q27:W27" si="33">Q25+2000</f>
        <v>3700</v>
      </c>
      <c r="R27" s="5">
        <f t="shared" si="33"/>
        <v>3700</v>
      </c>
      <c r="S27" s="5">
        <f t="shared" si="33"/>
        <v>3700</v>
      </c>
      <c r="T27" s="5">
        <f t="shared" si="33"/>
        <v>3700</v>
      </c>
      <c r="U27" s="5">
        <f t="shared" si="33"/>
        <v>3700</v>
      </c>
      <c r="V27" s="5">
        <f t="shared" si="33"/>
        <v>3700</v>
      </c>
      <c r="W27" s="5">
        <f t="shared" si="33"/>
        <v>3700</v>
      </c>
      <c r="X27" s="5">
        <f t="shared" ref="X27:AB27" si="34">X25+2000</f>
        <v>3700</v>
      </c>
      <c r="Y27" s="5">
        <f t="shared" si="34"/>
        <v>3700</v>
      </c>
      <c r="Z27" s="5">
        <f t="shared" si="34"/>
        <v>3700</v>
      </c>
      <c r="AA27" s="5">
        <f t="shared" si="34"/>
        <v>3700</v>
      </c>
      <c r="AB27" s="5">
        <f t="shared" si="34"/>
        <v>3700</v>
      </c>
      <c r="AC27" s="5">
        <f t="shared" ref="AC27" si="35">AC25+2000</f>
        <v>3700</v>
      </c>
      <c r="AD27" s="5">
        <f>AD25+2000</f>
        <v>3100</v>
      </c>
      <c r="AE27" s="5">
        <f t="shared" ref="AE27:AI27" si="36">AE25+2000</f>
        <v>3100</v>
      </c>
      <c r="AF27" s="5">
        <f t="shared" si="36"/>
        <v>3100</v>
      </c>
      <c r="AG27" s="5">
        <f t="shared" si="36"/>
        <v>3100</v>
      </c>
      <c r="AH27" s="5">
        <f t="shared" si="36"/>
        <v>3100</v>
      </c>
      <c r="AI27" s="5">
        <f t="shared" si="36"/>
        <v>3100</v>
      </c>
    </row>
    <row r="28" spans="1:35" ht="12.75" x14ac:dyDescent="0.2">
      <c r="B28" s="5"/>
      <c r="C28" s="5"/>
      <c r="D28" s="5"/>
      <c r="E28" s="5"/>
      <c r="F28" s="5"/>
      <c r="G28" s="5"/>
      <c r="H28" s="5"/>
      <c r="I28" s="5"/>
      <c r="J28" s="5"/>
      <c r="K28" s="5"/>
      <c r="L28" s="5"/>
      <c r="M28" s="5"/>
      <c r="N28" s="5"/>
      <c r="O28" s="5"/>
      <c r="P28" s="5"/>
      <c r="Q28" s="5"/>
      <c r="R28" s="5"/>
      <c r="S28" s="5"/>
      <c r="T28" s="5"/>
      <c r="U28" s="5"/>
      <c r="V28" s="5"/>
      <c r="W28" s="5"/>
      <c r="X28" s="5"/>
      <c r="Y28" s="5"/>
      <c r="Z28" s="5"/>
    </row>
    <row r="29" spans="1:35" ht="12.75" x14ac:dyDescent="0.2">
      <c r="B29" s="5"/>
      <c r="C29" s="5"/>
      <c r="D29" s="5"/>
      <c r="E29" s="5"/>
      <c r="F29" s="5"/>
      <c r="G29" s="5"/>
      <c r="H29" s="5"/>
      <c r="I29" s="5"/>
      <c r="J29" s="5"/>
      <c r="K29" s="5"/>
      <c r="L29" s="5"/>
      <c r="M29" s="5"/>
      <c r="N29" s="5"/>
      <c r="O29" s="5"/>
      <c r="P29" s="5"/>
      <c r="Q29" s="5"/>
      <c r="R29" s="5"/>
      <c r="S29" s="5"/>
      <c r="T29" s="5"/>
      <c r="U29" s="5"/>
      <c r="V29" s="5"/>
      <c r="W29" s="5"/>
      <c r="X29" s="5"/>
      <c r="Y29" s="5"/>
      <c r="Z29" s="5"/>
    </row>
    <row r="30" spans="1:35" s="5" customFormat="1" ht="12.75" x14ac:dyDescent="0.2">
      <c r="A30" s="219" t="s">
        <v>89</v>
      </c>
      <c r="B30" s="219"/>
      <c r="C30" s="219"/>
      <c r="D30" s="219"/>
      <c r="E30" s="7"/>
      <c r="F30" s="7"/>
      <c r="G30" s="7"/>
      <c r="H30" s="7"/>
      <c r="I30" s="7"/>
      <c r="J30" s="7"/>
      <c r="K30" s="7"/>
      <c r="L30" s="7"/>
      <c r="M30" s="7"/>
      <c r="N30" s="7"/>
      <c r="O30" s="7"/>
      <c r="P30" s="7"/>
      <c r="Q30" s="7"/>
      <c r="R30" s="7"/>
      <c r="S30" s="7"/>
      <c r="T30" s="7"/>
      <c r="U30" s="7"/>
      <c r="V30" s="7"/>
      <c r="W30" s="7"/>
      <c r="X30" s="7"/>
      <c r="Y30" s="7"/>
      <c r="Z30" s="7"/>
    </row>
    <row r="31" spans="1:35" s="11" customFormat="1" ht="25.5" x14ac:dyDescent="0.2">
      <c r="A31" s="48" t="s">
        <v>52</v>
      </c>
      <c r="B31" s="9" t="str">
        <f>B3</f>
        <v>20.12.2020-24.12.2020</v>
      </c>
      <c r="C31" s="9" t="e">
        <f t="shared" ref="C31:P31" si="37">C16</f>
        <v>#REF!</v>
      </c>
      <c r="D31" s="9" t="e">
        <f t="shared" si="37"/>
        <v>#REF!</v>
      </c>
      <c r="E31" s="9" t="e">
        <f t="shared" si="37"/>
        <v>#REF!</v>
      </c>
      <c r="F31" s="9" t="e">
        <f t="shared" si="37"/>
        <v>#REF!</v>
      </c>
      <c r="G31" s="9" t="e">
        <f t="shared" si="37"/>
        <v>#REF!</v>
      </c>
      <c r="H31" s="9" t="e">
        <f t="shared" si="37"/>
        <v>#REF!</v>
      </c>
      <c r="I31" s="9" t="e">
        <f t="shared" si="37"/>
        <v>#REF!</v>
      </c>
      <c r="J31" s="9" t="e">
        <f t="shared" si="37"/>
        <v>#REF!</v>
      </c>
      <c r="K31" s="56" t="e">
        <f t="shared" si="37"/>
        <v>#REF!</v>
      </c>
      <c r="L31" s="56" t="e">
        <f t="shared" si="37"/>
        <v>#REF!</v>
      </c>
      <c r="M31" s="56" t="e">
        <f t="shared" si="37"/>
        <v>#REF!</v>
      </c>
      <c r="N31" s="56" t="e">
        <f t="shared" si="37"/>
        <v>#REF!</v>
      </c>
      <c r="O31" s="56" t="e">
        <f t="shared" si="37"/>
        <v>#REF!</v>
      </c>
      <c r="P31" s="56" t="e">
        <f t="shared" si="37"/>
        <v>#REF!</v>
      </c>
      <c r="Q31" s="56" t="e">
        <f t="shared" ref="Q31:V31" si="38">Q16</f>
        <v>#REF!</v>
      </c>
      <c r="R31" s="56" t="e">
        <f t="shared" si="38"/>
        <v>#REF!</v>
      </c>
      <c r="S31" s="56" t="e">
        <f t="shared" si="38"/>
        <v>#REF!</v>
      </c>
      <c r="T31" s="56" t="e">
        <f t="shared" si="38"/>
        <v>#REF!</v>
      </c>
      <c r="U31" s="56" t="e">
        <f t="shared" si="38"/>
        <v>#REF!</v>
      </c>
      <c r="V31" s="56" t="e">
        <f t="shared" si="38"/>
        <v>#REF!</v>
      </c>
      <c r="W31" s="71" t="e">
        <f>W3</f>
        <v>#REF!</v>
      </c>
      <c r="X31" s="71" t="e">
        <f t="shared" ref="X31:AA31" si="39">X3</f>
        <v>#REF!</v>
      </c>
      <c r="Y31" s="71" t="e">
        <f t="shared" si="39"/>
        <v>#REF!</v>
      </c>
      <c r="Z31" s="71" t="e">
        <f t="shared" si="39"/>
        <v>#REF!</v>
      </c>
      <c r="AA31" s="71" t="e">
        <f t="shared" si="39"/>
        <v>#REF!</v>
      </c>
      <c r="AB31" s="71" t="e">
        <f t="shared" ref="AB31:AI31" si="40">AB3</f>
        <v>#REF!</v>
      </c>
      <c r="AC31" s="71" t="e">
        <f t="shared" si="40"/>
        <v>#REF!</v>
      </c>
      <c r="AD31" s="71" t="e">
        <f t="shared" si="40"/>
        <v>#REF!</v>
      </c>
      <c r="AE31" s="71" t="e">
        <f t="shared" si="40"/>
        <v>#REF!</v>
      </c>
      <c r="AF31" s="71" t="e">
        <f t="shared" si="40"/>
        <v>#REF!</v>
      </c>
      <c r="AG31" s="71" t="e">
        <f t="shared" si="40"/>
        <v>#REF!</v>
      </c>
      <c r="AH31" s="71" t="e">
        <f t="shared" si="40"/>
        <v>#REF!</v>
      </c>
      <c r="AI31" s="71" t="e">
        <f t="shared" si="40"/>
        <v>#REF!</v>
      </c>
    </row>
    <row r="32" spans="1:35" s="11" customFormat="1" ht="18" customHeight="1" x14ac:dyDescent="0.2">
      <c r="A32" s="48"/>
      <c r="B32" s="9"/>
      <c r="C32" s="9"/>
      <c r="D32" s="9"/>
      <c r="E32" s="9"/>
      <c r="F32" s="9"/>
      <c r="G32" s="9"/>
      <c r="H32" s="9"/>
      <c r="I32" s="9"/>
      <c r="J32" s="9"/>
      <c r="K32" s="56"/>
      <c r="L32" s="56"/>
      <c r="M32" s="56"/>
      <c r="N32" s="56"/>
      <c r="O32" s="56"/>
      <c r="P32" s="56"/>
      <c r="Q32" s="56"/>
      <c r="R32" s="56"/>
      <c r="S32" s="56"/>
      <c r="T32" s="56"/>
      <c r="U32" s="56"/>
      <c r="V32" s="56"/>
      <c r="W32" s="71" t="e">
        <f>W4</f>
        <v>#REF!</v>
      </c>
      <c r="X32" s="71" t="e">
        <f t="shared" ref="X32:AA32" si="41">X4</f>
        <v>#REF!</v>
      </c>
      <c r="Y32" s="71" t="e">
        <f t="shared" si="41"/>
        <v>#REF!</v>
      </c>
      <c r="Z32" s="71" t="e">
        <f t="shared" si="41"/>
        <v>#REF!</v>
      </c>
      <c r="AA32" s="71" t="e">
        <f t="shared" si="41"/>
        <v>#REF!</v>
      </c>
      <c r="AB32" s="71" t="e">
        <f t="shared" ref="AB32:AI32" si="42">AB4</f>
        <v>#REF!</v>
      </c>
      <c r="AC32" s="71" t="e">
        <f t="shared" si="42"/>
        <v>#REF!</v>
      </c>
      <c r="AD32" s="71" t="e">
        <f t="shared" si="42"/>
        <v>#REF!</v>
      </c>
      <c r="AE32" s="71" t="e">
        <f t="shared" si="42"/>
        <v>#REF!</v>
      </c>
      <c r="AF32" s="71" t="e">
        <f t="shared" si="42"/>
        <v>#REF!</v>
      </c>
      <c r="AG32" s="71" t="e">
        <f t="shared" si="42"/>
        <v>#REF!</v>
      </c>
      <c r="AH32" s="71" t="e">
        <f t="shared" si="42"/>
        <v>#REF!</v>
      </c>
      <c r="AI32" s="71" t="e">
        <f t="shared" si="42"/>
        <v>#REF!</v>
      </c>
    </row>
    <row r="33" spans="1:39" s="14" customFormat="1" ht="12" customHeight="1" x14ac:dyDescent="0.2">
      <c r="A33" s="33" t="s">
        <v>7</v>
      </c>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row>
    <row r="34" spans="1:39" s="14" customFormat="1" ht="12" customHeight="1" x14ac:dyDescent="0.2">
      <c r="A34" s="42">
        <v>1</v>
      </c>
      <c r="B34" s="45" t="e">
        <f t="shared" ref="B34:J34" si="43">B19*0.87</f>
        <v>#REF!</v>
      </c>
      <c r="C34" s="45" t="e">
        <f t="shared" si="43"/>
        <v>#REF!</v>
      </c>
      <c r="D34" s="45" t="e">
        <f t="shared" si="43"/>
        <v>#REF!</v>
      </c>
      <c r="E34" s="45" t="e">
        <f t="shared" si="43"/>
        <v>#REF!</v>
      </c>
      <c r="F34" s="45" t="e">
        <f t="shared" si="43"/>
        <v>#REF!</v>
      </c>
      <c r="G34" s="45" t="e">
        <f t="shared" si="43"/>
        <v>#REF!</v>
      </c>
      <c r="H34" s="45" t="e">
        <f t="shared" si="43"/>
        <v>#REF!</v>
      </c>
      <c r="I34" s="45" t="e">
        <f t="shared" si="43"/>
        <v>#REF!</v>
      </c>
      <c r="J34" s="45" t="e">
        <f t="shared" si="43"/>
        <v>#REF!</v>
      </c>
      <c r="K34" s="45" t="e">
        <f t="shared" ref="K34:P34" si="44">K19*0.87</f>
        <v>#REF!</v>
      </c>
      <c r="L34" s="45" t="e">
        <f t="shared" si="44"/>
        <v>#REF!</v>
      </c>
      <c r="M34" s="45" t="e">
        <f t="shared" si="44"/>
        <v>#REF!</v>
      </c>
      <c r="N34" s="45" t="e">
        <f t="shared" si="44"/>
        <v>#REF!</v>
      </c>
      <c r="O34" s="45" t="e">
        <f t="shared" si="44"/>
        <v>#REF!</v>
      </c>
      <c r="P34" s="45" t="e">
        <f t="shared" si="44"/>
        <v>#REF!</v>
      </c>
      <c r="Q34" s="45" t="e">
        <f t="shared" ref="Q34:W34" si="45">Q19*0.87</f>
        <v>#REF!</v>
      </c>
      <c r="R34" s="45" t="e">
        <f t="shared" si="45"/>
        <v>#REF!</v>
      </c>
      <c r="S34" s="45" t="e">
        <f t="shared" si="45"/>
        <v>#REF!</v>
      </c>
      <c r="T34" s="45" t="e">
        <f t="shared" si="45"/>
        <v>#REF!</v>
      </c>
      <c r="U34" s="45" t="e">
        <f t="shared" si="45"/>
        <v>#REF!</v>
      </c>
      <c r="V34" s="45" t="e">
        <f t="shared" si="45"/>
        <v>#REF!</v>
      </c>
      <c r="W34" s="45" t="e">
        <f t="shared" si="45"/>
        <v>#REF!</v>
      </c>
      <c r="X34" s="45" t="e">
        <f t="shared" ref="X34:AA34" si="46">X19*0.87</f>
        <v>#REF!</v>
      </c>
      <c r="Y34" s="45" t="e">
        <f t="shared" si="46"/>
        <v>#REF!</v>
      </c>
      <c r="Z34" s="45" t="e">
        <f t="shared" si="46"/>
        <v>#REF!</v>
      </c>
      <c r="AA34" s="45" t="e">
        <f t="shared" si="46"/>
        <v>#REF!</v>
      </c>
      <c r="AB34" s="45" t="e">
        <f t="shared" ref="AB34:AI34" si="47">AB19*0.87</f>
        <v>#REF!</v>
      </c>
      <c r="AC34" s="45" t="e">
        <f t="shared" si="47"/>
        <v>#REF!</v>
      </c>
      <c r="AD34" s="45" t="e">
        <f t="shared" si="47"/>
        <v>#REF!</v>
      </c>
      <c r="AE34" s="45" t="e">
        <f t="shared" si="47"/>
        <v>#REF!</v>
      </c>
      <c r="AF34" s="45" t="e">
        <f t="shared" si="47"/>
        <v>#REF!</v>
      </c>
      <c r="AG34" s="45" t="e">
        <f t="shared" si="47"/>
        <v>#REF!</v>
      </c>
      <c r="AH34" s="45" t="e">
        <f t="shared" si="47"/>
        <v>#REF!</v>
      </c>
      <c r="AI34" s="45" t="e">
        <f t="shared" si="47"/>
        <v>#REF!</v>
      </c>
    </row>
    <row r="35" spans="1:39" s="16" customFormat="1" ht="12" customHeight="1" x14ac:dyDescent="0.2">
      <c r="A35" s="15">
        <v>2</v>
      </c>
      <c r="B35" s="45" t="e">
        <f t="shared" ref="B35:J35" si="48">B20*0.87</f>
        <v>#REF!</v>
      </c>
      <c r="C35" s="45" t="e">
        <f t="shared" si="48"/>
        <v>#REF!</v>
      </c>
      <c r="D35" s="45" t="e">
        <f t="shared" si="48"/>
        <v>#REF!</v>
      </c>
      <c r="E35" s="45" t="e">
        <f t="shared" si="48"/>
        <v>#REF!</v>
      </c>
      <c r="F35" s="45" t="e">
        <f t="shared" si="48"/>
        <v>#REF!</v>
      </c>
      <c r="G35" s="45" t="e">
        <f t="shared" si="48"/>
        <v>#REF!</v>
      </c>
      <c r="H35" s="45" t="e">
        <f t="shared" si="48"/>
        <v>#REF!</v>
      </c>
      <c r="I35" s="45" t="e">
        <f t="shared" si="48"/>
        <v>#REF!</v>
      </c>
      <c r="J35" s="45" t="e">
        <f t="shared" si="48"/>
        <v>#REF!</v>
      </c>
      <c r="K35" s="45" t="e">
        <f t="shared" ref="K35:P35" si="49">K20*0.87</f>
        <v>#REF!</v>
      </c>
      <c r="L35" s="45" t="e">
        <f t="shared" si="49"/>
        <v>#REF!</v>
      </c>
      <c r="M35" s="45" t="e">
        <f t="shared" si="49"/>
        <v>#REF!</v>
      </c>
      <c r="N35" s="45" t="e">
        <f t="shared" si="49"/>
        <v>#REF!</v>
      </c>
      <c r="O35" s="45" t="e">
        <f t="shared" si="49"/>
        <v>#REF!</v>
      </c>
      <c r="P35" s="45" t="e">
        <f t="shared" si="49"/>
        <v>#REF!</v>
      </c>
      <c r="Q35" s="45" t="e">
        <f t="shared" ref="Q35:W35" si="50">Q20*0.87</f>
        <v>#REF!</v>
      </c>
      <c r="R35" s="45" t="e">
        <f t="shared" si="50"/>
        <v>#REF!</v>
      </c>
      <c r="S35" s="45" t="e">
        <f t="shared" si="50"/>
        <v>#REF!</v>
      </c>
      <c r="T35" s="45" t="e">
        <f t="shared" si="50"/>
        <v>#REF!</v>
      </c>
      <c r="U35" s="45" t="e">
        <f t="shared" si="50"/>
        <v>#REF!</v>
      </c>
      <c r="V35" s="45" t="e">
        <f t="shared" si="50"/>
        <v>#REF!</v>
      </c>
      <c r="W35" s="45" t="e">
        <f t="shared" si="50"/>
        <v>#REF!</v>
      </c>
      <c r="X35" s="45" t="e">
        <f t="shared" ref="X35:AA35" si="51">X20*0.87</f>
        <v>#REF!</v>
      </c>
      <c r="Y35" s="45" t="e">
        <f t="shared" si="51"/>
        <v>#REF!</v>
      </c>
      <c r="Z35" s="45" t="e">
        <f t="shared" si="51"/>
        <v>#REF!</v>
      </c>
      <c r="AA35" s="45" t="e">
        <f t="shared" si="51"/>
        <v>#REF!</v>
      </c>
      <c r="AB35" s="45" t="e">
        <f t="shared" ref="AB35:AI35" si="52">AB20*0.87</f>
        <v>#REF!</v>
      </c>
      <c r="AC35" s="45" t="e">
        <f t="shared" si="52"/>
        <v>#REF!</v>
      </c>
      <c r="AD35" s="45" t="e">
        <f t="shared" si="52"/>
        <v>#REF!</v>
      </c>
      <c r="AE35" s="45" t="e">
        <f t="shared" si="52"/>
        <v>#REF!</v>
      </c>
      <c r="AF35" s="45" t="e">
        <f t="shared" si="52"/>
        <v>#REF!</v>
      </c>
      <c r="AG35" s="45" t="e">
        <f t="shared" si="52"/>
        <v>#REF!</v>
      </c>
      <c r="AH35" s="45" t="e">
        <f t="shared" si="52"/>
        <v>#REF!</v>
      </c>
      <c r="AI35" s="45" t="e">
        <f t="shared" si="52"/>
        <v>#REF!</v>
      </c>
      <c r="AJ35" s="13"/>
      <c r="AK35" s="13"/>
      <c r="AL35" s="13"/>
      <c r="AM35" s="13"/>
    </row>
    <row r="36" spans="1:39" s="14" customFormat="1" ht="12" customHeight="1" x14ac:dyDescent="0.2">
      <c r="A36" s="12" t="s">
        <v>1</v>
      </c>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13"/>
      <c r="AK36" s="13"/>
      <c r="AL36" s="13"/>
      <c r="AM36" s="13"/>
    </row>
    <row r="37" spans="1:39" s="16" customFormat="1" ht="12" customHeight="1" x14ac:dyDescent="0.2">
      <c r="A37" s="15">
        <v>1</v>
      </c>
      <c r="B37" s="45" t="e">
        <f t="shared" ref="B37:J37" si="53">B22*0.87</f>
        <v>#REF!</v>
      </c>
      <c r="C37" s="45" t="e">
        <f t="shared" si="53"/>
        <v>#REF!</v>
      </c>
      <c r="D37" s="45" t="e">
        <f t="shared" si="53"/>
        <v>#REF!</v>
      </c>
      <c r="E37" s="45" t="e">
        <f t="shared" si="53"/>
        <v>#REF!</v>
      </c>
      <c r="F37" s="45" t="e">
        <f t="shared" si="53"/>
        <v>#REF!</v>
      </c>
      <c r="G37" s="45" t="e">
        <f t="shared" si="53"/>
        <v>#REF!</v>
      </c>
      <c r="H37" s="45" t="e">
        <f t="shared" si="53"/>
        <v>#REF!</v>
      </c>
      <c r="I37" s="45" t="e">
        <f t="shared" si="53"/>
        <v>#REF!</v>
      </c>
      <c r="J37" s="45" t="e">
        <f t="shared" si="53"/>
        <v>#REF!</v>
      </c>
      <c r="K37" s="45" t="e">
        <f t="shared" ref="K37:P37" si="54">K22*0.87</f>
        <v>#REF!</v>
      </c>
      <c r="L37" s="45" t="e">
        <f t="shared" si="54"/>
        <v>#REF!</v>
      </c>
      <c r="M37" s="45" t="e">
        <f t="shared" si="54"/>
        <v>#REF!</v>
      </c>
      <c r="N37" s="45" t="e">
        <f t="shared" si="54"/>
        <v>#REF!</v>
      </c>
      <c r="O37" s="45" t="e">
        <f t="shared" si="54"/>
        <v>#REF!</v>
      </c>
      <c r="P37" s="45" t="e">
        <f t="shared" si="54"/>
        <v>#REF!</v>
      </c>
      <c r="Q37" s="45" t="e">
        <f t="shared" ref="Q37:W37" si="55">Q22*0.87</f>
        <v>#REF!</v>
      </c>
      <c r="R37" s="45" t="e">
        <f t="shared" si="55"/>
        <v>#REF!</v>
      </c>
      <c r="S37" s="45" t="e">
        <f t="shared" si="55"/>
        <v>#REF!</v>
      </c>
      <c r="T37" s="45" t="e">
        <f t="shared" si="55"/>
        <v>#REF!</v>
      </c>
      <c r="U37" s="45" t="e">
        <f t="shared" si="55"/>
        <v>#REF!</v>
      </c>
      <c r="V37" s="45" t="e">
        <f t="shared" si="55"/>
        <v>#REF!</v>
      </c>
      <c r="W37" s="45" t="e">
        <f t="shared" si="55"/>
        <v>#REF!</v>
      </c>
      <c r="X37" s="45" t="e">
        <f t="shared" ref="X37:AA37" si="56">X22*0.87</f>
        <v>#REF!</v>
      </c>
      <c r="Y37" s="45" t="e">
        <f t="shared" si="56"/>
        <v>#REF!</v>
      </c>
      <c r="Z37" s="45" t="e">
        <f t="shared" si="56"/>
        <v>#REF!</v>
      </c>
      <c r="AA37" s="45" t="e">
        <f t="shared" si="56"/>
        <v>#REF!</v>
      </c>
      <c r="AB37" s="45" t="e">
        <f t="shared" ref="AB37:AI37" si="57">AB22*0.87</f>
        <v>#REF!</v>
      </c>
      <c r="AC37" s="45" t="e">
        <f t="shared" si="57"/>
        <v>#REF!</v>
      </c>
      <c r="AD37" s="45" t="e">
        <f t="shared" si="57"/>
        <v>#REF!</v>
      </c>
      <c r="AE37" s="45" t="e">
        <f t="shared" si="57"/>
        <v>#REF!</v>
      </c>
      <c r="AF37" s="45" t="e">
        <f t="shared" si="57"/>
        <v>#REF!</v>
      </c>
      <c r="AG37" s="45" t="e">
        <f t="shared" si="57"/>
        <v>#REF!</v>
      </c>
      <c r="AH37" s="45" t="e">
        <f t="shared" si="57"/>
        <v>#REF!</v>
      </c>
      <c r="AI37" s="45" t="e">
        <f t="shared" si="57"/>
        <v>#REF!</v>
      </c>
      <c r="AJ37" s="13"/>
      <c r="AK37" s="13"/>
      <c r="AL37" s="13"/>
      <c r="AM37" s="13"/>
    </row>
    <row r="38" spans="1:39" s="16" customFormat="1" ht="12" customHeight="1" x14ac:dyDescent="0.2">
      <c r="A38" s="15">
        <v>2</v>
      </c>
      <c r="B38" s="45" t="e">
        <f t="shared" ref="B38:J38" si="58">B23*0.87</f>
        <v>#REF!</v>
      </c>
      <c r="C38" s="45" t="e">
        <f t="shared" si="58"/>
        <v>#REF!</v>
      </c>
      <c r="D38" s="45" t="e">
        <f t="shared" si="58"/>
        <v>#REF!</v>
      </c>
      <c r="E38" s="45" t="e">
        <f t="shared" si="58"/>
        <v>#REF!</v>
      </c>
      <c r="F38" s="45" t="e">
        <f t="shared" si="58"/>
        <v>#REF!</v>
      </c>
      <c r="G38" s="45" t="e">
        <f t="shared" si="58"/>
        <v>#REF!</v>
      </c>
      <c r="H38" s="45" t="e">
        <f t="shared" si="58"/>
        <v>#REF!</v>
      </c>
      <c r="I38" s="45" t="e">
        <f t="shared" si="58"/>
        <v>#REF!</v>
      </c>
      <c r="J38" s="45" t="e">
        <f t="shared" si="58"/>
        <v>#REF!</v>
      </c>
      <c r="K38" s="45" t="e">
        <f t="shared" ref="K38:P38" si="59">K23*0.87</f>
        <v>#REF!</v>
      </c>
      <c r="L38" s="45" t="e">
        <f t="shared" si="59"/>
        <v>#REF!</v>
      </c>
      <c r="M38" s="45" t="e">
        <f t="shared" si="59"/>
        <v>#REF!</v>
      </c>
      <c r="N38" s="45" t="e">
        <f t="shared" si="59"/>
        <v>#REF!</v>
      </c>
      <c r="O38" s="45" t="e">
        <f t="shared" si="59"/>
        <v>#REF!</v>
      </c>
      <c r="P38" s="45" t="e">
        <f t="shared" si="59"/>
        <v>#REF!</v>
      </c>
      <c r="Q38" s="45" t="e">
        <f t="shared" ref="Q38:W38" si="60">Q23*0.87</f>
        <v>#REF!</v>
      </c>
      <c r="R38" s="45" t="e">
        <f t="shared" si="60"/>
        <v>#REF!</v>
      </c>
      <c r="S38" s="45" t="e">
        <f t="shared" si="60"/>
        <v>#REF!</v>
      </c>
      <c r="T38" s="45" t="e">
        <f t="shared" si="60"/>
        <v>#REF!</v>
      </c>
      <c r="U38" s="45" t="e">
        <f t="shared" si="60"/>
        <v>#REF!</v>
      </c>
      <c r="V38" s="45" t="e">
        <f t="shared" si="60"/>
        <v>#REF!</v>
      </c>
      <c r="W38" s="45" t="e">
        <f t="shared" si="60"/>
        <v>#REF!</v>
      </c>
      <c r="X38" s="45" t="e">
        <f t="shared" ref="X38:AA38" si="61">X23*0.87</f>
        <v>#REF!</v>
      </c>
      <c r="Y38" s="45" t="e">
        <f t="shared" si="61"/>
        <v>#REF!</v>
      </c>
      <c r="Z38" s="45" t="e">
        <f t="shared" si="61"/>
        <v>#REF!</v>
      </c>
      <c r="AA38" s="45" t="e">
        <f t="shared" si="61"/>
        <v>#REF!</v>
      </c>
      <c r="AB38" s="45" t="e">
        <f t="shared" ref="AB38:AI38" si="62">AB23*0.87</f>
        <v>#REF!</v>
      </c>
      <c r="AC38" s="45" t="e">
        <f t="shared" si="62"/>
        <v>#REF!</v>
      </c>
      <c r="AD38" s="45" t="e">
        <f t="shared" si="62"/>
        <v>#REF!</v>
      </c>
      <c r="AE38" s="45" t="e">
        <f t="shared" si="62"/>
        <v>#REF!</v>
      </c>
      <c r="AF38" s="45" t="e">
        <f t="shared" si="62"/>
        <v>#REF!</v>
      </c>
      <c r="AG38" s="45" t="e">
        <f t="shared" si="62"/>
        <v>#REF!</v>
      </c>
      <c r="AH38" s="45" t="e">
        <f t="shared" si="62"/>
        <v>#REF!</v>
      </c>
      <c r="AI38" s="45" t="e">
        <f t="shared" si="62"/>
        <v>#REF!</v>
      </c>
      <c r="AJ38" s="13"/>
      <c r="AK38" s="13"/>
      <c r="AL38" s="13"/>
      <c r="AM38" s="13"/>
    </row>
    <row r="41" spans="1:39" x14ac:dyDescent="0.2">
      <c r="A41" s="87" t="s">
        <v>80</v>
      </c>
    </row>
    <row r="42" spans="1:39" x14ac:dyDescent="0.2">
      <c r="A42" s="108" t="s">
        <v>119</v>
      </c>
      <c r="B42" s="108"/>
      <c r="C42" s="108"/>
      <c r="D42" s="108"/>
      <c r="E42" s="108"/>
      <c r="F42" s="108"/>
      <c r="G42" s="108"/>
      <c r="H42" s="108"/>
      <c r="I42" s="108"/>
      <c r="J42" s="108"/>
      <c r="K42" s="108"/>
      <c r="L42" s="108"/>
      <c r="M42" s="108"/>
      <c r="N42" s="108"/>
      <c r="O42" s="108"/>
      <c r="P42" s="108"/>
      <c r="Q42" s="108"/>
      <c r="R42" s="108"/>
      <c r="S42" s="108"/>
      <c r="T42" s="108"/>
      <c r="U42" s="108"/>
      <c r="V42" s="108"/>
      <c r="W42" s="108"/>
      <c r="X42" s="108"/>
    </row>
    <row r="43" spans="1:39" x14ac:dyDescent="0.2">
      <c r="A43" s="108" t="s">
        <v>120</v>
      </c>
      <c r="B43" s="108"/>
      <c r="C43" s="108"/>
      <c r="D43" s="108"/>
      <c r="E43" s="108"/>
      <c r="F43" s="108"/>
      <c r="G43" s="108"/>
      <c r="H43" s="108"/>
      <c r="I43" s="108"/>
      <c r="J43" s="108"/>
      <c r="K43" s="108"/>
      <c r="L43" s="108"/>
      <c r="M43" s="108"/>
      <c r="N43" s="108"/>
      <c r="O43" s="108"/>
      <c r="P43" s="108"/>
      <c r="Q43" s="108"/>
      <c r="R43" s="108"/>
      <c r="S43" s="108"/>
      <c r="T43" s="108"/>
      <c r="U43" s="108"/>
      <c r="V43" s="108"/>
      <c r="W43" s="108"/>
      <c r="X43" s="108"/>
    </row>
    <row r="44" spans="1:39" x14ac:dyDescent="0.2">
      <c r="A44" s="14"/>
    </row>
    <row r="45" spans="1:39" x14ac:dyDescent="0.2">
      <c r="A45" s="86" t="s">
        <v>58</v>
      </c>
    </row>
    <row r="46" spans="1:39" x14ac:dyDescent="0.2">
      <c r="A46" s="59" t="s">
        <v>59</v>
      </c>
    </row>
    <row r="47" spans="1:39" x14ac:dyDescent="0.2">
      <c r="A47" s="60" t="s">
        <v>60</v>
      </c>
    </row>
    <row r="48" spans="1:39" x14ac:dyDescent="0.2">
      <c r="A48" s="60" t="s">
        <v>61</v>
      </c>
    </row>
    <row r="49" spans="1:30" x14ac:dyDescent="0.2">
      <c r="A49" s="60" t="s">
        <v>62</v>
      </c>
    </row>
    <row r="50" spans="1:30" x14ac:dyDescent="0.2">
      <c r="A50" s="60" t="s">
        <v>63</v>
      </c>
    </row>
    <row r="51" spans="1:30" x14ac:dyDescent="0.2">
      <c r="A51" s="60" t="s">
        <v>64</v>
      </c>
    </row>
    <row r="52" spans="1:30" x14ac:dyDescent="0.2">
      <c r="A52" s="13" t="s">
        <v>90</v>
      </c>
    </row>
    <row r="53" spans="1:30" ht="120" x14ac:dyDescent="0.2">
      <c r="A53" s="68" t="s">
        <v>91</v>
      </c>
    </row>
    <row r="54" spans="1:30" x14ac:dyDescent="0.2">
      <c r="A54" s="14"/>
    </row>
    <row r="55" spans="1:30" x14ac:dyDescent="0.2">
      <c r="A55" s="90" t="s">
        <v>92</v>
      </c>
      <c r="B55" s="88"/>
      <c r="C55" s="88"/>
      <c r="D55" s="88"/>
      <c r="E55" s="88"/>
      <c r="F55" s="88"/>
      <c r="G55" s="88"/>
      <c r="H55" s="88"/>
      <c r="I55" s="88"/>
      <c r="J55" s="88"/>
      <c r="K55" s="88"/>
      <c r="L55" s="88"/>
      <c r="M55" s="88"/>
      <c r="N55" s="88"/>
      <c r="O55" s="88"/>
      <c r="P55" s="88"/>
      <c r="Q55" s="88"/>
      <c r="R55" s="88"/>
      <c r="S55" s="88"/>
      <c r="T55" s="88"/>
      <c r="U55" s="88"/>
      <c r="V55" s="88"/>
      <c r="W55" s="88"/>
      <c r="X55" s="88"/>
      <c r="Y55" s="88"/>
      <c r="Z55" s="88"/>
    </row>
    <row r="56" spans="1:30" ht="12.75" x14ac:dyDescent="0.2">
      <c r="A56" s="102" t="s">
        <v>122</v>
      </c>
      <c r="B56" s="102"/>
      <c r="C56" s="102"/>
      <c r="D56" s="102"/>
      <c r="E56" s="102"/>
      <c r="F56" s="102"/>
      <c r="G56" s="102"/>
      <c r="H56" s="102"/>
      <c r="I56" s="102"/>
      <c r="J56" s="102"/>
      <c r="K56" s="102"/>
      <c r="L56" s="102"/>
      <c r="M56" s="102"/>
      <c r="N56" s="102"/>
      <c r="O56" s="102"/>
      <c r="P56" s="102"/>
      <c r="Q56" s="102"/>
      <c r="R56" s="102"/>
      <c r="S56" s="102"/>
      <c r="T56" s="102"/>
      <c r="U56" s="102"/>
      <c r="V56" s="102"/>
      <c r="W56" s="103"/>
      <c r="X56" s="103"/>
      <c r="Y56" s="103"/>
      <c r="Z56" s="104"/>
      <c r="AA56" s="104"/>
      <c r="AB56" s="104"/>
      <c r="AC56" s="104"/>
      <c r="AD56" s="104"/>
    </row>
    <row r="57" spans="1:30" ht="12.75" x14ac:dyDescent="0.2">
      <c r="A57" s="102" t="s">
        <v>123</v>
      </c>
      <c r="B57" s="102"/>
      <c r="C57" s="102"/>
      <c r="D57" s="102"/>
      <c r="E57" s="102"/>
      <c r="F57" s="102"/>
      <c r="G57" s="102"/>
      <c r="H57" s="102"/>
      <c r="I57" s="102"/>
      <c r="J57" s="102"/>
      <c r="K57" s="102"/>
      <c r="L57" s="102"/>
      <c r="M57" s="102"/>
      <c r="N57" s="102"/>
      <c r="O57" s="102"/>
      <c r="P57" s="102"/>
      <c r="Q57" s="102"/>
      <c r="R57" s="102"/>
      <c r="S57" s="102"/>
      <c r="T57" s="102"/>
      <c r="U57" s="102"/>
      <c r="V57" s="102"/>
      <c r="W57" s="103"/>
      <c r="X57" s="103"/>
      <c r="Y57" s="103"/>
      <c r="Z57" s="104"/>
      <c r="AA57" s="104"/>
      <c r="AB57" s="104"/>
      <c r="AC57" s="104"/>
      <c r="AD57" s="104"/>
    </row>
    <row r="58" spans="1:30" ht="12.75" x14ac:dyDescent="0.2">
      <c r="A58" s="105"/>
      <c r="B58" s="105"/>
      <c r="C58" s="105"/>
      <c r="D58" s="105"/>
      <c r="E58" s="105"/>
      <c r="F58" s="105"/>
      <c r="G58" s="105"/>
      <c r="H58" s="105"/>
      <c r="I58" s="105"/>
      <c r="J58" s="105"/>
      <c r="K58" s="105"/>
      <c r="L58" s="105"/>
      <c r="M58" s="105"/>
      <c r="N58" s="105"/>
      <c r="O58" s="105"/>
      <c r="P58" s="105"/>
      <c r="Q58" s="105"/>
      <c r="R58" s="105"/>
      <c r="S58" s="105"/>
      <c r="T58" s="105"/>
      <c r="U58" s="105"/>
      <c r="V58" s="105"/>
      <c r="W58" s="106"/>
      <c r="X58" s="106"/>
      <c r="Y58" s="106"/>
      <c r="Z58" s="107"/>
      <c r="AA58" s="107"/>
      <c r="AB58" s="107"/>
      <c r="AC58" s="107"/>
      <c r="AD58" s="107"/>
    </row>
    <row r="59" spans="1:30" x14ac:dyDescent="0.2">
      <c r="A59" s="89" t="s">
        <v>65</v>
      </c>
    </row>
    <row r="60" spans="1:30" ht="43.5" x14ac:dyDescent="0.2">
      <c r="A60" s="114" t="s">
        <v>129</v>
      </c>
    </row>
  </sheetData>
  <mergeCells count="1">
    <mergeCell ref="A30:D30"/>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theme="3" tint="0.39997558519241921"/>
  </sheetPr>
  <dimension ref="A1:F49"/>
  <sheetViews>
    <sheetView workbookViewId="0">
      <selection activeCell="A28" sqref="A28"/>
    </sheetView>
  </sheetViews>
  <sheetFormatPr defaultRowHeight="12.75" x14ac:dyDescent="0.2"/>
  <cols>
    <col min="1" max="1" width="63.85546875" style="1" customWidth="1"/>
    <col min="2" max="3" width="9.85546875" style="2" hidden="1" customWidth="1"/>
    <col min="4" max="4" width="9.85546875" style="2" customWidth="1"/>
    <col min="5" max="5" width="9.85546875" customWidth="1"/>
    <col min="6" max="6" width="10.28515625" customWidth="1"/>
  </cols>
  <sheetData>
    <row r="1" spans="1:6" ht="24" x14ac:dyDescent="0.2">
      <c r="A1" s="47" t="s">
        <v>50</v>
      </c>
      <c r="B1"/>
      <c r="C1"/>
      <c r="D1"/>
    </row>
    <row r="2" spans="1:6" x14ac:dyDescent="0.2">
      <c r="A2"/>
      <c r="B2"/>
      <c r="C2"/>
      <c r="D2"/>
    </row>
    <row r="3" spans="1:6" x14ac:dyDescent="0.2">
      <c r="A3" s="78" t="s">
        <v>117</v>
      </c>
      <c r="B3" s="77"/>
      <c r="C3" s="77"/>
      <c r="D3"/>
    </row>
    <row r="4" spans="1:6" ht="21" customHeight="1" x14ac:dyDescent="0.2">
      <c r="A4" s="48" t="s">
        <v>52</v>
      </c>
      <c r="B4" s="71" t="e">
        <f>'BAR BB| Open rates'!#REF!</f>
        <v>#REF!</v>
      </c>
      <c r="C4" s="71" t="e">
        <f>'BAR BB| Open rates'!#REF!</f>
        <v>#REF!</v>
      </c>
      <c r="D4" s="71" t="e">
        <f>'BAR BB| Open rates'!#REF!</f>
        <v>#REF!</v>
      </c>
      <c r="E4" s="71" t="e">
        <f>'BAR BB| Open rates'!#REF!</f>
        <v>#REF!</v>
      </c>
      <c r="F4" s="71" t="e">
        <f>'BAR BB| Open rates'!#REF!</f>
        <v>#REF!</v>
      </c>
    </row>
    <row r="5" spans="1:6" ht="20.25" customHeight="1" x14ac:dyDescent="0.2">
      <c r="A5" s="48"/>
      <c r="B5" s="71" t="e">
        <f>'BAR BB| Open rates'!#REF!</f>
        <v>#REF!</v>
      </c>
      <c r="C5" s="71" t="e">
        <f>'BAR BB| Open rates'!#REF!</f>
        <v>#REF!</v>
      </c>
      <c r="D5" s="71" t="e">
        <f>'BAR BB| Open rates'!#REF!</f>
        <v>#REF!</v>
      </c>
      <c r="E5" s="71" t="e">
        <f>'BAR BB| Open rates'!#REF!</f>
        <v>#REF!</v>
      </c>
      <c r="F5" s="71" t="e">
        <f>'BAR BB| Open rates'!#REF!</f>
        <v>#REF!</v>
      </c>
    </row>
    <row r="6" spans="1:6" ht="12.75" customHeight="1" x14ac:dyDescent="0.2">
      <c r="A6" s="75" t="s">
        <v>53</v>
      </c>
      <c r="B6" s="56"/>
      <c r="C6" s="56"/>
      <c r="D6" s="56"/>
      <c r="E6" s="56"/>
      <c r="F6" s="56"/>
    </row>
    <row r="7" spans="1:6" ht="12.75" customHeight="1" x14ac:dyDescent="0.2">
      <c r="A7" s="42">
        <v>1</v>
      </c>
      <c r="B7" s="83" t="e">
        <f>#REF!+25</f>
        <v>#REF!</v>
      </c>
      <c r="C7" s="83" t="e">
        <f>#REF!+25</f>
        <v>#REF!</v>
      </c>
      <c r="D7" s="83" t="e">
        <f>#REF!+25</f>
        <v>#REF!</v>
      </c>
      <c r="E7" s="83" t="e">
        <f>#REF!+25</f>
        <v>#REF!</v>
      </c>
      <c r="F7" s="83" t="e">
        <f>#REF!+25</f>
        <v>#REF!</v>
      </c>
    </row>
    <row r="8" spans="1:6" ht="12.75" customHeight="1" x14ac:dyDescent="0.2">
      <c r="A8" s="15">
        <v>2</v>
      </c>
      <c r="B8" s="83" t="e">
        <f>#REF!+25</f>
        <v>#REF!</v>
      </c>
      <c r="C8" s="83" t="e">
        <f>#REF!+25</f>
        <v>#REF!</v>
      </c>
      <c r="D8" s="83" t="e">
        <f>#REF!+25</f>
        <v>#REF!</v>
      </c>
      <c r="E8" s="83" t="e">
        <f>#REF!+25</f>
        <v>#REF!</v>
      </c>
      <c r="F8" s="83" t="e">
        <f>#REF!+25</f>
        <v>#REF!</v>
      </c>
    </row>
    <row r="9" spans="1:6" ht="12.75" customHeight="1" x14ac:dyDescent="0.2">
      <c r="A9" s="75" t="s">
        <v>54</v>
      </c>
      <c r="B9" s="83"/>
      <c r="C9" s="83"/>
      <c r="D9" s="83"/>
      <c r="E9" s="83"/>
      <c r="F9" s="83"/>
    </row>
    <row r="10" spans="1:6" ht="12.75" customHeight="1" x14ac:dyDescent="0.2">
      <c r="A10" s="15">
        <v>1</v>
      </c>
      <c r="B10" s="83" t="e">
        <f>#REF!+25</f>
        <v>#REF!</v>
      </c>
      <c r="C10" s="83" t="e">
        <f>#REF!+25</f>
        <v>#REF!</v>
      </c>
      <c r="D10" s="83" t="e">
        <f>#REF!+25</f>
        <v>#REF!</v>
      </c>
      <c r="E10" s="83" t="e">
        <f>#REF!+25</f>
        <v>#REF!</v>
      </c>
      <c r="F10" s="83" t="e">
        <f>#REF!+25</f>
        <v>#REF!</v>
      </c>
    </row>
    <row r="11" spans="1:6" ht="12.75" customHeight="1" x14ac:dyDescent="0.2">
      <c r="A11" s="15">
        <v>2</v>
      </c>
      <c r="B11" s="83" t="e">
        <f>#REF!+25</f>
        <v>#REF!</v>
      </c>
      <c r="C11" s="83" t="e">
        <f>#REF!+25</f>
        <v>#REF!</v>
      </c>
      <c r="D11" s="83" t="e">
        <f>#REF!+25</f>
        <v>#REF!</v>
      </c>
      <c r="E11" s="83" t="e">
        <f>#REF!+25</f>
        <v>#REF!</v>
      </c>
      <c r="F11" s="83" t="e">
        <f>#REF!+25</f>
        <v>#REF!</v>
      </c>
    </row>
    <row r="13" spans="1:6" ht="15" x14ac:dyDescent="0.25">
      <c r="A13" s="79" t="s">
        <v>97</v>
      </c>
      <c r="B13" s="79"/>
      <c r="C13" s="79"/>
      <c r="D13" s="79"/>
      <c r="E13" s="23"/>
    </row>
    <row r="14" spans="1:6" ht="15" x14ac:dyDescent="0.25">
      <c r="A14" s="80"/>
      <c r="B14" s="80"/>
      <c r="C14" s="80"/>
      <c r="D14" s="80"/>
    </row>
    <row r="15" spans="1:6" x14ac:dyDescent="0.2">
      <c r="A15" s="87" t="s">
        <v>80</v>
      </c>
      <c r="B15"/>
      <c r="C15"/>
      <c r="D15"/>
    </row>
    <row r="16" spans="1:6" x14ac:dyDescent="0.2">
      <c r="A16" s="13" t="s">
        <v>98</v>
      </c>
      <c r="B16"/>
      <c r="C16"/>
      <c r="D16"/>
    </row>
    <row r="17" spans="1:5" x14ac:dyDescent="0.2">
      <c r="A17" s="13" t="s">
        <v>99</v>
      </c>
      <c r="B17"/>
      <c r="C17"/>
      <c r="D17"/>
    </row>
    <row r="18" spans="1:5" x14ac:dyDescent="0.2">
      <c r="A18"/>
      <c r="B18"/>
      <c r="C18"/>
      <c r="D18"/>
    </row>
    <row r="19" spans="1:5" x14ac:dyDescent="0.2">
      <c r="A19"/>
      <c r="B19"/>
      <c r="C19"/>
      <c r="D19"/>
    </row>
    <row r="20" spans="1:5" x14ac:dyDescent="0.2">
      <c r="A20" s="86" t="s">
        <v>58</v>
      </c>
      <c r="B20"/>
      <c r="C20"/>
      <c r="D20"/>
    </row>
    <row r="21" spans="1:5" x14ac:dyDescent="0.2">
      <c r="A21" s="59" t="s">
        <v>59</v>
      </c>
      <c r="B21"/>
      <c r="C21"/>
      <c r="D21"/>
    </row>
    <row r="22" spans="1:5" x14ac:dyDescent="0.2">
      <c r="A22" s="60" t="s">
        <v>60</v>
      </c>
      <c r="B22"/>
      <c r="C22"/>
      <c r="D22"/>
    </row>
    <row r="23" spans="1:5" x14ac:dyDescent="0.2">
      <c r="A23" s="60" t="s">
        <v>100</v>
      </c>
      <c r="B23"/>
      <c r="C23"/>
      <c r="D23"/>
    </row>
    <row r="24" spans="1:5" x14ac:dyDescent="0.2">
      <c r="A24" s="60" t="s">
        <v>62</v>
      </c>
      <c r="B24"/>
      <c r="C24"/>
      <c r="D24"/>
    </row>
    <row r="25" spans="1:5" x14ac:dyDescent="0.2">
      <c r="A25" s="60" t="s">
        <v>63</v>
      </c>
      <c r="B25"/>
      <c r="C25"/>
      <c r="D25"/>
    </row>
    <row r="26" spans="1:5" x14ac:dyDescent="0.2">
      <c r="A26" s="60" t="s">
        <v>101</v>
      </c>
      <c r="B26"/>
      <c r="C26"/>
      <c r="D26"/>
    </row>
    <row r="27" spans="1:5" x14ac:dyDescent="0.2">
      <c r="A27" s="60" t="s">
        <v>102</v>
      </c>
      <c r="B27"/>
      <c r="C27"/>
      <c r="D27"/>
    </row>
    <row r="28" spans="1:5" x14ac:dyDescent="0.2">
      <c r="A28" s="60" t="s">
        <v>131</v>
      </c>
      <c r="B28"/>
      <c r="C28"/>
      <c r="D28"/>
    </row>
    <row r="29" spans="1:5" ht="15" x14ac:dyDescent="0.25">
      <c r="A29" s="100" t="s">
        <v>121</v>
      </c>
      <c r="B29" s="101"/>
      <c r="C29" s="23"/>
      <c r="D29" s="100"/>
      <c r="E29" s="100"/>
    </row>
    <row r="30" spans="1:5" ht="60" x14ac:dyDescent="0.2">
      <c r="A30" s="68" t="s">
        <v>103</v>
      </c>
      <c r="B30"/>
      <c r="C30"/>
      <c r="D30"/>
    </row>
    <row r="31" spans="1:5" x14ac:dyDescent="0.2">
      <c r="A31" s="13"/>
      <c r="B31"/>
      <c r="C31"/>
      <c r="D31"/>
    </row>
    <row r="32" spans="1:5" ht="24" x14ac:dyDescent="0.2">
      <c r="A32" s="91" t="s">
        <v>92</v>
      </c>
      <c r="B32"/>
      <c r="C32"/>
      <c r="D32"/>
    </row>
    <row r="33" spans="1:4" x14ac:dyDescent="0.2">
      <c r="A33" s="115" t="s">
        <v>130</v>
      </c>
      <c r="B33"/>
      <c r="C33"/>
      <c r="D33"/>
    </row>
    <row r="34" spans="1:4" x14ac:dyDescent="0.2">
      <c r="A34" s="81"/>
      <c r="B34"/>
      <c r="C34"/>
      <c r="D34"/>
    </row>
    <row r="35" spans="1:4" x14ac:dyDescent="0.2">
      <c r="A35" s="91" t="s">
        <v>65</v>
      </c>
      <c r="B35"/>
      <c r="C35"/>
      <c r="D35"/>
    </row>
    <row r="36" spans="1:4" ht="36" x14ac:dyDescent="0.2">
      <c r="A36" s="62" t="s">
        <v>104</v>
      </c>
      <c r="B36"/>
      <c r="C36"/>
      <c r="D36"/>
    </row>
    <row r="37" spans="1:4" ht="24" x14ac:dyDescent="0.2">
      <c r="A37" s="62" t="s">
        <v>105</v>
      </c>
      <c r="B37"/>
      <c r="C37"/>
      <c r="D37"/>
    </row>
    <row r="38" spans="1:4" x14ac:dyDescent="0.2">
      <c r="A38" s="5"/>
      <c r="B38"/>
      <c r="C38"/>
      <c r="D38"/>
    </row>
    <row r="39" spans="1:4" ht="25.5" x14ac:dyDescent="0.2">
      <c r="A39" s="92" t="s">
        <v>106</v>
      </c>
      <c r="B39"/>
      <c r="C39"/>
      <c r="D39"/>
    </row>
    <row r="40" spans="1:4" x14ac:dyDescent="0.2">
      <c r="A40" s="82" t="s">
        <v>107</v>
      </c>
      <c r="B40"/>
      <c r="C40"/>
      <c r="D40"/>
    </row>
    <row r="41" spans="1:4" x14ac:dyDescent="0.2">
      <c r="A41" s="82" t="s">
        <v>108</v>
      </c>
      <c r="B41"/>
      <c r="C41"/>
      <c r="D41"/>
    </row>
    <row r="42" spans="1:4" x14ac:dyDescent="0.2">
      <c r="A42" s="82" t="s">
        <v>109</v>
      </c>
      <c r="B42"/>
      <c r="C42"/>
      <c r="D42"/>
    </row>
    <row r="43" spans="1:4" x14ac:dyDescent="0.2">
      <c r="A43" s="82" t="s">
        <v>110</v>
      </c>
      <c r="B43"/>
      <c r="C43"/>
      <c r="D43"/>
    </row>
    <row r="44" spans="1:4" x14ac:dyDescent="0.2">
      <c r="A44" s="82" t="s">
        <v>111</v>
      </c>
      <c r="B44"/>
      <c r="C44"/>
      <c r="D44"/>
    </row>
    <row r="45" spans="1:4" x14ac:dyDescent="0.2">
      <c r="A45" s="82" t="s">
        <v>112</v>
      </c>
      <c r="B45"/>
      <c r="C45"/>
      <c r="D45"/>
    </row>
    <row r="46" spans="1:4" x14ac:dyDescent="0.2">
      <c r="A46" s="82" t="s">
        <v>113</v>
      </c>
      <c r="B46"/>
      <c r="C46"/>
      <c r="D46"/>
    </row>
    <row r="47" spans="1:4" x14ac:dyDescent="0.2">
      <c r="A47" s="82" t="s">
        <v>114</v>
      </c>
      <c r="B47"/>
      <c r="C47"/>
      <c r="D47"/>
    </row>
    <row r="48" spans="1:4" ht="25.5" x14ac:dyDescent="0.2">
      <c r="A48" s="82" t="s">
        <v>115</v>
      </c>
      <c r="B48"/>
      <c r="C48"/>
      <c r="D48"/>
    </row>
    <row r="49" spans="1:4" ht="25.5" x14ac:dyDescent="0.2">
      <c r="A49" s="82" t="s">
        <v>116</v>
      </c>
      <c r="B49"/>
      <c r="C49"/>
      <c r="D49"/>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54</vt:i4>
      </vt:variant>
    </vt:vector>
  </HeadingPairs>
  <TitlesOfParts>
    <vt:vector size="54" baseType="lpstr">
      <vt:lpstr>NETTO20 </vt:lpstr>
      <vt:lpstr>BAR BB| Open rates</vt:lpstr>
      <vt:lpstr>NETTO18</vt:lpstr>
      <vt:lpstr>NETTO18 + 25 р</vt:lpstr>
      <vt:lpstr>NETTO20 + 35рМантера </vt:lpstr>
      <vt:lpstr>NETTO15</vt:lpstr>
      <vt:lpstr>Горный Детокс | Mountain detox</vt:lpstr>
      <vt:lpstr>Отдыхай и катай| Rest &amp; Ski </vt:lpstr>
      <vt:lpstr>+25 яркие каникулы</vt:lpstr>
      <vt:lpstr>Яркие каникулы</vt:lpstr>
      <vt:lpstr>Pegas+25 Энергия Гор </vt:lpstr>
      <vt:lpstr>Pegas+25 Горный Детокс </vt:lpstr>
      <vt:lpstr>Pegas+25 Яркие Каникулы </vt:lpstr>
      <vt:lpstr>Pegas+25 отдыхай и катай</vt:lpstr>
      <vt:lpstr>ЗЭГ FIT20</vt:lpstr>
      <vt:lpstr>ЗЭГ FIT15</vt:lpstr>
      <vt:lpstr>ЗЭГ COMISSION</vt:lpstr>
      <vt:lpstr>РБ10 BB| FIT18</vt:lpstr>
      <vt:lpstr>РБ10 BB| FIT18 +25 руб </vt:lpstr>
      <vt:lpstr>РБ10 BB| FIT20 +35р Мантера</vt:lpstr>
      <vt:lpstr>РБ10 BB| FIT15</vt:lpstr>
      <vt:lpstr>НСЛ| FIT18</vt:lpstr>
      <vt:lpstr>НСЛ| FIT18 + 25</vt:lpstr>
      <vt:lpstr>НСЛ| FIT18 + 25 Мант</vt:lpstr>
      <vt:lpstr>НСЛ| FIT20 + 35 Мант </vt:lpstr>
      <vt:lpstr>НСЛ | FIT15</vt:lpstr>
      <vt:lpstr>НСЛ | comiss</vt:lpstr>
      <vt:lpstr>FIT20| AVIA </vt:lpstr>
      <vt:lpstr>FIT20| AVIA+25</vt:lpstr>
      <vt:lpstr>AVIA 12 comiss</vt:lpstr>
      <vt:lpstr>Stay&amp;Get 4=3 | FIT18</vt:lpstr>
      <vt:lpstr>Stay&amp;Get 4=3 | FIT18+25 </vt:lpstr>
      <vt:lpstr>Stay&amp;Get 4=3 | FIT18+25 мант</vt:lpstr>
      <vt:lpstr>Stay&amp;Get 4=3 | FIT20+35 мант </vt:lpstr>
      <vt:lpstr>Stay&amp;Get 4=3 | FIT15</vt:lpstr>
      <vt:lpstr>Stay&amp;Get 4=3COMISS</vt:lpstr>
      <vt:lpstr>Яркие осенние каник FIT20+25</vt:lpstr>
      <vt:lpstr>Яркие осенние каникулы FIT15</vt:lpstr>
      <vt:lpstr>Яркие осенние каникулы COMIS</vt:lpstr>
      <vt:lpstr>Отдыхай и Катай FIT18</vt:lpstr>
      <vt:lpstr>Отдыхай и Катай FIT18 +25</vt:lpstr>
      <vt:lpstr>Отдыхай и Катай FIT18+25Мантера</vt:lpstr>
      <vt:lpstr>Отдыхай и Катай FIT20 +25</vt:lpstr>
      <vt:lpstr>Отдыхай и Катай FIT20+35Мантера</vt:lpstr>
      <vt:lpstr>Отдыхай и Катай FIT15</vt:lpstr>
      <vt:lpstr>Отдыхай и Катай COMISS</vt:lpstr>
      <vt:lpstr>Каникулы в горах FIT18</vt:lpstr>
      <vt:lpstr>Каникулы в горах FIT18+25</vt:lpstr>
      <vt:lpstr>Каникулы в горах FIT18+25 Мнтр</vt:lpstr>
      <vt:lpstr>Каникулы в горах FIT20+35 Мнтр</vt:lpstr>
      <vt:lpstr>Каникулы в горах FIT15</vt:lpstr>
      <vt:lpstr>Каникулы в горах COMISS</vt:lpstr>
      <vt:lpstr>Без завтрака Room only</vt:lpstr>
      <vt:lpstr>Room only NETTO 20%</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dcterms:created xsi:type="dcterms:W3CDTF">2001-10-03T09:33:40Z</dcterms:created>
  <dcterms:modified xsi:type="dcterms:W3CDTF">2024-04-18T14:00:19Z</dcterms:modified>
</cp:coreProperties>
</file>